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Documents\Courses\Chapter 6. Private Materials\2. Data Base of Actual Financial Models\Corporate Finance Models\Miscenalleous Models\"/>
    </mc:Choice>
  </mc:AlternateContent>
  <bookViews>
    <workbookView xWindow="0" yWindow="0" windowWidth="19200" windowHeight="8508" tabRatio="848" activeTab="4"/>
  </bookViews>
  <sheets>
    <sheet name="Assumpt" sheetId="31" r:id="rId1"/>
    <sheet name="Sensitivity Tornado BreakEven" sheetId="34" state="hidden" r:id="rId2"/>
    <sheet name="Sensitivity Tornado NPV" sheetId="33" state="hidden" r:id="rId3"/>
    <sheet name="Operating Analysis" sheetId="28" r:id="rId4"/>
    <sheet name="Operating Month Year" sheetId="43" r:id="rId5"/>
  </sheets>
  <definedNames>
    <definedName name="_new_name" localSheetId="4">#REF!</definedName>
    <definedName name="_new_name">#REF!</definedName>
    <definedName name="_Realistic_Case" localSheetId="4">#REF!</definedName>
    <definedName name="_Realistic_Case">#REF!</definedName>
    <definedName name="_Worst_Case" localSheetId="4">#REF!</definedName>
    <definedName name="_Worst_Case">#REF!</definedName>
    <definedName name="_xlnm.Print_Area" localSheetId="1">'Sensitivity Tornado BreakEven'!$A$1:$I$90</definedName>
    <definedName name="_xlnm.Print_Area" localSheetId="2">'Sensitivity Tornado NPV'!$A$1:$I$90</definedName>
    <definedName name="Projection">#REF!</definedName>
    <definedName name="Realistic_Case" localSheetId="4">#REF!</definedName>
    <definedName name="Realistic_Case">#REF!</definedName>
    <definedName name="SensItManyInOneOutRefEditBaseCase" localSheetId="0" hidden="1">Assumpt!$F$120:$F$143</definedName>
    <definedName name="SensItManyInOneOutRefEditInputLabels" localSheetId="0" hidden="1">Assumpt!$C$120:$C$143</definedName>
    <definedName name="SensItManyInOneOutRefEditInputValues" localSheetId="0" hidden="1">Assumpt!$D$120:$D$143</definedName>
    <definedName name="SensItManyInOneOutRefEditOneExtreme" localSheetId="0" hidden="1">Assumpt!$E$120:$E$143</definedName>
    <definedName name="SensItManyInOneOutRefEditOtherExtreme" localSheetId="0" hidden="1">Assumpt!$G$120:$G$143</definedName>
    <definedName name="SensItManyInOneOutRefEditOutputLabel" localSheetId="0" hidden="1">Assumpt!$B$146</definedName>
    <definedName name="SensItManyInOneOutRefEditOutputValue" localSheetId="0" hidden="1">Assumpt!$C$146</definedName>
    <definedName name="Worst_Case" localSheetId="4">#REF!</definedName>
    <definedName name="Worst_Case">#REF!</definedName>
    <definedName name="Worst_Case_" localSheetId="4">#REF!</definedName>
    <definedName name="Worst_Case_">#REF!</definedName>
    <definedName name="Worst_Case_new" localSheetId="4">#REF!</definedName>
    <definedName name="Worst_Case_new">#REF!</definedName>
  </definedNames>
  <calcPr calcId="152511" calcMode="autoNoTable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43" l="1"/>
  <c r="K38" i="43"/>
  <c r="L38" i="43"/>
  <c r="M38" i="43"/>
  <c r="N38" i="43"/>
  <c r="O38" i="43"/>
  <c r="P38" i="43"/>
  <c r="Q38" i="43"/>
  <c r="R38" i="43"/>
  <c r="S38" i="43"/>
  <c r="T38" i="43"/>
  <c r="U38" i="43"/>
  <c r="V38" i="43"/>
  <c r="W38" i="43"/>
  <c r="X38" i="43"/>
  <c r="Y38" i="43"/>
  <c r="Z38" i="43"/>
  <c r="AA38" i="43"/>
  <c r="AB38" i="43"/>
  <c r="AC38" i="43"/>
  <c r="AD38" i="43"/>
  <c r="AE38" i="43"/>
  <c r="AF38" i="43"/>
  <c r="AG38" i="43"/>
  <c r="AH38" i="43"/>
  <c r="AI38" i="43"/>
  <c r="AJ38" i="43"/>
  <c r="AK38" i="43"/>
  <c r="AL38" i="43"/>
  <c r="AM38" i="43"/>
  <c r="AN38" i="43"/>
  <c r="AO38" i="43"/>
  <c r="AP38" i="43"/>
  <c r="AQ38" i="43"/>
  <c r="AR38" i="43"/>
  <c r="AS38" i="43"/>
  <c r="AT38" i="43"/>
  <c r="AU38" i="43"/>
  <c r="J37" i="43"/>
  <c r="K37" i="43"/>
  <c r="L37" i="43"/>
  <c r="M37" i="43"/>
  <c r="N37" i="43"/>
  <c r="O37" i="43"/>
  <c r="P37" i="43"/>
  <c r="Q37" i="43"/>
  <c r="R37" i="43"/>
  <c r="S37" i="43"/>
  <c r="T37" i="43"/>
  <c r="U37" i="43"/>
  <c r="V37" i="43"/>
  <c r="W37" i="43"/>
  <c r="X37" i="43"/>
  <c r="Y37" i="43"/>
  <c r="Z37" i="43"/>
  <c r="AA37" i="43"/>
  <c r="AB37" i="43"/>
  <c r="AC37" i="43"/>
  <c r="AD37" i="43"/>
  <c r="AE37" i="43"/>
  <c r="AF37" i="43"/>
  <c r="AG37" i="43"/>
  <c r="AH37" i="43"/>
  <c r="AI37" i="43"/>
  <c r="AJ37" i="43"/>
  <c r="AK37" i="43"/>
  <c r="AL37" i="43"/>
  <c r="AM37" i="43"/>
  <c r="AN37" i="43"/>
  <c r="AO37" i="43"/>
  <c r="AP37" i="43"/>
  <c r="AQ37" i="43"/>
  <c r="AR37" i="43"/>
  <c r="AS37" i="43"/>
  <c r="AT37" i="43"/>
  <c r="AU37" i="43"/>
  <c r="J36" i="43"/>
  <c r="K36" i="43"/>
  <c r="L36" i="43"/>
  <c r="M36" i="43"/>
  <c r="N36" i="43"/>
  <c r="O36" i="43"/>
  <c r="P36" i="43"/>
  <c r="Q36" i="43"/>
  <c r="R36" i="43"/>
  <c r="S36" i="43"/>
  <c r="T36" i="43"/>
  <c r="U36" i="43"/>
  <c r="V36" i="43"/>
  <c r="W36" i="43"/>
  <c r="X36" i="43"/>
  <c r="Y36" i="43"/>
  <c r="Z36" i="43"/>
  <c r="AA36" i="43"/>
  <c r="AB36" i="43"/>
  <c r="AC36" i="43"/>
  <c r="AD36" i="43"/>
  <c r="AE36" i="43"/>
  <c r="AF36" i="43"/>
  <c r="AG36" i="43"/>
  <c r="AH36" i="43"/>
  <c r="AI36" i="43"/>
  <c r="AJ36" i="43"/>
  <c r="AK36" i="43"/>
  <c r="AL36" i="43"/>
  <c r="AM36" i="43"/>
  <c r="AN36" i="43"/>
  <c r="AO36" i="43"/>
  <c r="AP36" i="43"/>
  <c r="AQ36" i="43"/>
  <c r="AR36" i="43"/>
  <c r="AS36" i="43"/>
  <c r="AT36" i="43"/>
  <c r="AU36" i="43"/>
  <c r="J35" i="43"/>
  <c r="K35" i="43"/>
  <c r="L35" i="43"/>
  <c r="M35" i="43"/>
  <c r="N35" i="43"/>
  <c r="O35" i="43"/>
  <c r="P35" i="43"/>
  <c r="Q35" i="43"/>
  <c r="R35" i="43"/>
  <c r="S35" i="43"/>
  <c r="T35" i="43"/>
  <c r="U35" i="43"/>
  <c r="V35" i="43"/>
  <c r="W35" i="43"/>
  <c r="X35" i="43"/>
  <c r="Y35" i="43"/>
  <c r="Z35" i="43"/>
  <c r="AA35" i="43"/>
  <c r="AB35" i="43"/>
  <c r="AC35" i="43"/>
  <c r="AD35" i="43"/>
  <c r="AE35" i="43"/>
  <c r="AF35" i="43"/>
  <c r="AG35" i="43"/>
  <c r="AH35" i="43"/>
  <c r="AI35" i="43"/>
  <c r="AJ35" i="43"/>
  <c r="AK35" i="43"/>
  <c r="AL35" i="43"/>
  <c r="AM35" i="43"/>
  <c r="AN35" i="43"/>
  <c r="AO35" i="43"/>
  <c r="AP35" i="43"/>
  <c r="AQ35" i="43"/>
  <c r="AR35" i="43"/>
  <c r="AS35" i="43"/>
  <c r="AT35" i="43"/>
  <c r="AU35" i="43"/>
  <c r="J34" i="43"/>
  <c r="K34" i="43"/>
  <c r="L34" i="43"/>
  <c r="M34" i="43"/>
  <c r="N34" i="43"/>
  <c r="O34" i="43"/>
  <c r="P34" i="43"/>
  <c r="Q34" i="43"/>
  <c r="R34" i="43"/>
  <c r="S34" i="43"/>
  <c r="T34" i="43"/>
  <c r="U34" i="43"/>
  <c r="V34" i="43"/>
  <c r="W34" i="43"/>
  <c r="X34" i="43"/>
  <c r="Y34" i="43"/>
  <c r="Z34" i="43"/>
  <c r="AA34" i="43"/>
  <c r="AB34" i="43"/>
  <c r="AC34" i="43"/>
  <c r="AD34" i="43"/>
  <c r="AE34" i="43"/>
  <c r="AF34" i="43"/>
  <c r="AG34" i="43"/>
  <c r="AH34" i="43"/>
  <c r="AI34" i="43"/>
  <c r="AJ34" i="43"/>
  <c r="AK34" i="43"/>
  <c r="AL34" i="43"/>
  <c r="AM34" i="43"/>
  <c r="AN34" i="43"/>
  <c r="AO34" i="43"/>
  <c r="AP34" i="43"/>
  <c r="AQ34" i="43"/>
  <c r="AR34" i="43"/>
  <c r="AS34" i="43"/>
  <c r="AT34" i="43"/>
  <c r="AU34" i="43"/>
  <c r="J33" i="43"/>
  <c r="K33" i="43"/>
  <c r="L33" i="43"/>
  <c r="M33" i="43"/>
  <c r="N33" i="43"/>
  <c r="O33" i="43"/>
  <c r="P33" i="43"/>
  <c r="Q33" i="43"/>
  <c r="R33" i="43"/>
  <c r="S33" i="43"/>
  <c r="T33" i="43"/>
  <c r="U33" i="43"/>
  <c r="V33" i="43"/>
  <c r="W33" i="43"/>
  <c r="X33" i="43"/>
  <c r="Y33" i="43"/>
  <c r="Z33" i="43"/>
  <c r="AA33" i="43"/>
  <c r="AB33" i="43"/>
  <c r="AC33" i="43"/>
  <c r="AD33" i="43"/>
  <c r="AE33" i="43"/>
  <c r="AF33" i="43"/>
  <c r="AG33" i="43"/>
  <c r="AH33" i="43"/>
  <c r="AI33" i="43"/>
  <c r="AJ33" i="43"/>
  <c r="AK33" i="43"/>
  <c r="AL33" i="43"/>
  <c r="AM33" i="43"/>
  <c r="AN33" i="43"/>
  <c r="AO33" i="43"/>
  <c r="AP33" i="43"/>
  <c r="AQ33" i="43"/>
  <c r="AR33" i="43"/>
  <c r="AS33" i="43"/>
  <c r="AT33" i="43"/>
  <c r="AU33" i="43"/>
  <c r="J32" i="43"/>
  <c r="K32" i="43"/>
  <c r="L32" i="43"/>
  <c r="M32" i="43"/>
  <c r="N32" i="43"/>
  <c r="O32" i="43"/>
  <c r="P32" i="43"/>
  <c r="Q32" i="43"/>
  <c r="R32" i="43"/>
  <c r="S32" i="43"/>
  <c r="T32" i="43"/>
  <c r="U32" i="43"/>
  <c r="V32" i="43"/>
  <c r="W32" i="43"/>
  <c r="X32" i="43"/>
  <c r="Y32" i="43"/>
  <c r="Z32" i="43"/>
  <c r="AA32" i="43"/>
  <c r="AB32" i="43"/>
  <c r="AC32" i="43"/>
  <c r="AD32" i="43"/>
  <c r="AE32" i="43"/>
  <c r="AF32" i="43"/>
  <c r="AG32" i="43"/>
  <c r="AH32" i="43"/>
  <c r="AI32" i="43"/>
  <c r="AJ32" i="43"/>
  <c r="AK32" i="43"/>
  <c r="AL32" i="43"/>
  <c r="AM32" i="43"/>
  <c r="AN32" i="43"/>
  <c r="AO32" i="43"/>
  <c r="AP32" i="43"/>
  <c r="AQ32" i="43"/>
  <c r="AR32" i="43"/>
  <c r="AS32" i="43"/>
  <c r="AT32" i="43"/>
  <c r="AU32" i="43"/>
  <c r="J31" i="43"/>
  <c r="K31" i="43"/>
  <c r="L31" i="43"/>
  <c r="M31" i="43"/>
  <c r="N31" i="43"/>
  <c r="O31" i="43"/>
  <c r="P31" i="43"/>
  <c r="Q31" i="43"/>
  <c r="R31" i="43"/>
  <c r="S31" i="43"/>
  <c r="T31" i="43"/>
  <c r="U31" i="43"/>
  <c r="V31" i="43"/>
  <c r="W31" i="43"/>
  <c r="X31" i="43"/>
  <c r="Y31" i="43"/>
  <c r="Z31" i="43"/>
  <c r="AA31" i="43"/>
  <c r="AB31" i="43"/>
  <c r="AC31" i="43"/>
  <c r="AD31" i="43"/>
  <c r="AE31" i="43"/>
  <c r="AF31" i="43"/>
  <c r="AG31" i="43"/>
  <c r="AH31" i="43"/>
  <c r="AI31" i="43"/>
  <c r="AJ31" i="43"/>
  <c r="AK31" i="43"/>
  <c r="AL31" i="43"/>
  <c r="AM31" i="43"/>
  <c r="AN31" i="43"/>
  <c r="AO31" i="43"/>
  <c r="AP31" i="43"/>
  <c r="AQ31" i="43"/>
  <c r="AR31" i="43"/>
  <c r="AS31" i="43"/>
  <c r="AT31" i="43"/>
  <c r="AU31" i="43"/>
  <c r="J30" i="43"/>
  <c r="K30" i="43"/>
  <c r="L30" i="43"/>
  <c r="M30" i="43"/>
  <c r="N30" i="43"/>
  <c r="O30" i="43"/>
  <c r="P30" i="43"/>
  <c r="Q30" i="43"/>
  <c r="R30" i="43"/>
  <c r="S30" i="43"/>
  <c r="T30" i="43"/>
  <c r="U30" i="43"/>
  <c r="V30" i="43"/>
  <c r="W30" i="43"/>
  <c r="X30" i="43"/>
  <c r="Y30" i="43"/>
  <c r="Z30" i="43"/>
  <c r="AA30" i="43"/>
  <c r="AB30" i="43"/>
  <c r="AC30" i="43"/>
  <c r="AD30" i="43"/>
  <c r="AE30" i="43"/>
  <c r="AF30" i="43"/>
  <c r="AG30" i="43"/>
  <c r="AH30" i="43"/>
  <c r="AI30" i="43"/>
  <c r="AJ30" i="43"/>
  <c r="AK30" i="43"/>
  <c r="AL30" i="43"/>
  <c r="AM30" i="43"/>
  <c r="AN30" i="43"/>
  <c r="AO30" i="43"/>
  <c r="AP30" i="43"/>
  <c r="AQ30" i="43"/>
  <c r="AR30" i="43"/>
  <c r="AS30" i="43"/>
  <c r="AT30" i="43"/>
  <c r="AU30" i="43"/>
  <c r="J29" i="43"/>
  <c r="K29" i="43"/>
  <c r="L29" i="43"/>
  <c r="M29" i="43"/>
  <c r="N29" i="43"/>
  <c r="O29" i="43"/>
  <c r="P29" i="43"/>
  <c r="Q29" i="43"/>
  <c r="R29" i="43"/>
  <c r="S29" i="43"/>
  <c r="T29" i="43"/>
  <c r="U29" i="43"/>
  <c r="V29" i="43"/>
  <c r="W29" i="43"/>
  <c r="X29" i="43"/>
  <c r="Y29" i="43"/>
  <c r="Z29" i="43"/>
  <c r="AA29" i="43"/>
  <c r="AB29" i="43"/>
  <c r="AC29" i="43"/>
  <c r="AD29" i="43"/>
  <c r="AE29" i="43"/>
  <c r="AF29" i="43"/>
  <c r="AG29" i="43"/>
  <c r="AH29" i="43"/>
  <c r="AI29" i="43"/>
  <c r="AJ29" i="43"/>
  <c r="AK29" i="43"/>
  <c r="AL29" i="43"/>
  <c r="AM29" i="43"/>
  <c r="AN29" i="43"/>
  <c r="AO29" i="43"/>
  <c r="AP29" i="43"/>
  <c r="AQ29" i="43"/>
  <c r="AR29" i="43"/>
  <c r="AS29" i="43"/>
  <c r="AT29" i="43"/>
  <c r="AU29" i="43"/>
  <c r="J28" i="43"/>
  <c r="K28" i="43"/>
  <c r="L28" i="43"/>
  <c r="M28" i="43"/>
  <c r="N28" i="43"/>
  <c r="O28" i="43"/>
  <c r="P28" i="43"/>
  <c r="Q28" i="43"/>
  <c r="R28" i="43"/>
  <c r="S28" i="43"/>
  <c r="T28" i="43"/>
  <c r="U28" i="43"/>
  <c r="V28" i="43"/>
  <c r="W28" i="43"/>
  <c r="X28" i="43"/>
  <c r="Y28" i="43"/>
  <c r="Z28" i="43"/>
  <c r="AA28" i="43"/>
  <c r="AB28" i="43"/>
  <c r="AC28" i="43"/>
  <c r="AD28" i="43"/>
  <c r="AE28" i="43"/>
  <c r="AF28" i="43"/>
  <c r="AG28" i="43"/>
  <c r="AH28" i="43"/>
  <c r="AI28" i="43"/>
  <c r="AJ28" i="43"/>
  <c r="AK28" i="43"/>
  <c r="AL28" i="43"/>
  <c r="AM28" i="43"/>
  <c r="AN28" i="43"/>
  <c r="AO28" i="43"/>
  <c r="AP28" i="43"/>
  <c r="AQ28" i="43"/>
  <c r="AR28" i="43"/>
  <c r="AS28" i="43"/>
  <c r="AT28" i="43"/>
  <c r="AU28" i="43"/>
  <c r="J27" i="43"/>
  <c r="K27" i="43"/>
  <c r="L27" i="43"/>
  <c r="M27" i="43"/>
  <c r="N27" i="43"/>
  <c r="O27" i="43"/>
  <c r="P27" i="43"/>
  <c r="Q27" i="43"/>
  <c r="R27" i="43"/>
  <c r="S27" i="43"/>
  <c r="T27" i="43"/>
  <c r="U27" i="43"/>
  <c r="V27" i="43"/>
  <c r="W27" i="43"/>
  <c r="X27" i="43"/>
  <c r="Y27" i="43"/>
  <c r="Z27" i="43"/>
  <c r="AA27" i="43"/>
  <c r="AB27" i="43"/>
  <c r="AC27" i="43"/>
  <c r="AD27" i="43"/>
  <c r="AE27" i="43"/>
  <c r="AF27" i="43"/>
  <c r="AG27" i="43"/>
  <c r="AH27" i="43"/>
  <c r="AI27" i="43"/>
  <c r="AJ27" i="43"/>
  <c r="AK27" i="43"/>
  <c r="AL27" i="43"/>
  <c r="AM27" i="43"/>
  <c r="AN27" i="43"/>
  <c r="AO27" i="43"/>
  <c r="AP27" i="43"/>
  <c r="AQ27" i="43"/>
  <c r="AR27" i="43"/>
  <c r="AS27" i="43"/>
  <c r="AT27" i="43"/>
  <c r="AU27" i="43"/>
  <c r="J26" i="43"/>
  <c r="K26" i="43"/>
  <c r="L26" i="43"/>
  <c r="M26" i="43"/>
  <c r="N26" i="43"/>
  <c r="O26" i="43"/>
  <c r="P26" i="43"/>
  <c r="Q26" i="43"/>
  <c r="R26" i="43"/>
  <c r="S26" i="43"/>
  <c r="T26" i="43"/>
  <c r="U26" i="43"/>
  <c r="V26" i="43"/>
  <c r="W26" i="43"/>
  <c r="X26" i="43"/>
  <c r="Y26" i="43"/>
  <c r="Z26" i="43"/>
  <c r="AA26" i="43"/>
  <c r="AB26" i="43"/>
  <c r="AC26" i="43"/>
  <c r="AD26" i="43"/>
  <c r="AE26" i="43"/>
  <c r="AF26" i="43"/>
  <c r="AG26" i="43"/>
  <c r="AH26" i="43"/>
  <c r="AI26" i="43"/>
  <c r="AJ26" i="43"/>
  <c r="AK26" i="43"/>
  <c r="AL26" i="43"/>
  <c r="AM26" i="43"/>
  <c r="AN26" i="43"/>
  <c r="AO26" i="43"/>
  <c r="AP26" i="43"/>
  <c r="AQ26" i="43"/>
  <c r="AR26" i="43"/>
  <c r="AS26" i="43"/>
  <c r="AT26" i="43"/>
  <c r="AU26" i="43"/>
  <c r="J25" i="43"/>
  <c r="K25" i="43"/>
  <c r="L25" i="43"/>
  <c r="M25" i="43"/>
  <c r="N25" i="43"/>
  <c r="O25" i="43"/>
  <c r="P25" i="43"/>
  <c r="Q25" i="43"/>
  <c r="R25" i="43"/>
  <c r="S25" i="43"/>
  <c r="T25" i="43"/>
  <c r="U25" i="43"/>
  <c r="V25" i="43"/>
  <c r="W25" i="43"/>
  <c r="X25" i="43"/>
  <c r="Y25" i="43"/>
  <c r="Z25" i="43"/>
  <c r="AA25" i="43"/>
  <c r="AB25" i="43"/>
  <c r="AC25" i="43"/>
  <c r="AD25" i="43"/>
  <c r="AE25" i="43"/>
  <c r="AF25" i="43"/>
  <c r="AG25" i="43"/>
  <c r="AH25" i="43"/>
  <c r="AI25" i="43"/>
  <c r="AJ25" i="43"/>
  <c r="AK25" i="43"/>
  <c r="AL25" i="43"/>
  <c r="AM25" i="43"/>
  <c r="AN25" i="43"/>
  <c r="AO25" i="43"/>
  <c r="AP25" i="43"/>
  <c r="AQ25" i="43"/>
  <c r="AR25" i="43"/>
  <c r="AS25" i="43"/>
  <c r="AT25" i="43"/>
  <c r="AU25" i="43"/>
  <c r="J24" i="43"/>
  <c r="K24" i="43"/>
  <c r="L24" i="43"/>
  <c r="M24" i="43"/>
  <c r="N24" i="43"/>
  <c r="O24" i="43"/>
  <c r="P24" i="43"/>
  <c r="Q24" i="43"/>
  <c r="R24" i="43"/>
  <c r="S24" i="43"/>
  <c r="T24" i="43"/>
  <c r="U24" i="43"/>
  <c r="V24" i="43"/>
  <c r="W24" i="43"/>
  <c r="X24" i="43"/>
  <c r="Y24" i="43"/>
  <c r="Z24" i="43"/>
  <c r="AA24" i="43"/>
  <c r="AB24" i="43"/>
  <c r="AC24" i="43"/>
  <c r="AD24" i="43"/>
  <c r="AE24" i="43"/>
  <c r="AF24" i="43"/>
  <c r="AG24" i="43"/>
  <c r="AH24" i="43"/>
  <c r="AI24" i="43"/>
  <c r="AJ24" i="43"/>
  <c r="AK24" i="43"/>
  <c r="AL24" i="43"/>
  <c r="AM24" i="43"/>
  <c r="AN24" i="43"/>
  <c r="AO24" i="43"/>
  <c r="AP24" i="43"/>
  <c r="AQ24" i="43"/>
  <c r="AR24" i="43"/>
  <c r="AS24" i="43"/>
  <c r="AT24" i="43"/>
  <c r="AU24" i="43"/>
  <c r="J23" i="43"/>
  <c r="K23" i="43"/>
  <c r="L23" i="43"/>
  <c r="M23" i="43"/>
  <c r="N23" i="43"/>
  <c r="O23" i="43"/>
  <c r="P23" i="43"/>
  <c r="Q23" i="43"/>
  <c r="R23" i="43"/>
  <c r="S23" i="43"/>
  <c r="T23" i="43"/>
  <c r="U23" i="43"/>
  <c r="V23" i="43"/>
  <c r="W23" i="43"/>
  <c r="X23" i="43"/>
  <c r="Y23" i="43"/>
  <c r="Z23" i="43"/>
  <c r="AA23" i="43"/>
  <c r="AB23" i="43"/>
  <c r="AC23" i="43"/>
  <c r="AD23" i="43"/>
  <c r="AE23" i="43"/>
  <c r="AF23" i="43"/>
  <c r="AG23" i="43"/>
  <c r="AH23" i="43"/>
  <c r="AI23" i="43"/>
  <c r="AJ23" i="43"/>
  <c r="AK23" i="43"/>
  <c r="AL23" i="43"/>
  <c r="AM23" i="43"/>
  <c r="AN23" i="43"/>
  <c r="AO23" i="43"/>
  <c r="AP23" i="43"/>
  <c r="AQ23" i="43"/>
  <c r="AR23" i="43"/>
  <c r="AS23" i="43"/>
  <c r="AT23" i="43"/>
  <c r="AU23" i="43"/>
  <c r="J22" i="43"/>
  <c r="K22" i="43"/>
  <c r="L22" i="43"/>
  <c r="M22" i="43"/>
  <c r="N22" i="43"/>
  <c r="O22" i="43"/>
  <c r="P22" i="43"/>
  <c r="Q22" i="43"/>
  <c r="R22" i="43"/>
  <c r="S22" i="43"/>
  <c r="T22" i="43"/>
  <c r="U22" i="43"/>
  <c r="V22" i="43"/>
  <c r="W22" i="43"/>
  <c r="X22" i="43"/>
  <c r="Y22" i="43"/>
  <c r="Z22" i="43"/>
  <c r="AA22" i="43"/>
  <c r="AB22" i="43"/>
  <c r="AC22" i="43"/>
  <c r="AD22" i="43"/>
  <c r="AE22" i="43"/>
  <c r="AF22" i="43"/>
  <c r="AG22" i="43"/>
  <c r="AH22" i="43"/>
  <c r="AI22" i="43"/>
  <c r="AJ22" i="43"/>
  <c r="AK22" i="43"/>
  <c r="AL22" i="43"/>
  <c r="AM22" i="43"/>
  <c r="AN22" i="43"/>
  <c r="AO22" i="43"/>
  <c r="AP22" i="43"/>
  <c r="AQ22" i="43"/>
  <c r="AR22" i="43"/>
  <c r="AS22" i="43"/>
  <c r="AT22" i="43"/>
  <c r="AU22" i="43"/>
  <c r="J21" i="43"/>
  <c r="K21" i="43"/>
  <c r="L21" i="43"/>
  <c r="M21" i="43"/>
  <c r="N21" i="43"/>
  <c r="O21" i="43"/>
  <c r="P21" i="43"/>
  <c r="Q21" i="43"/>
  <c r="R21" i="43"/>
  <c r="S21" i="43"/>
  <c r="T21" i="43"/>
  <c r="U21" i="43"/>
  <c r="V21" i="43"/>
  <c r="W21" i="43"/>
  <c r="X21" i="43"/>
  <c r="Y21" i="43"/>
  <c r="Z21" i="43"/>
  <c r="AA21" i="43"/>
  <c r="AB21" i="43"/>
  <c r="AC21" i="43"/>
  <c r="AD21" i="43"/>
  <c r="AE21" i="43"/>
  <c r="AF21" i="43"/>
  <c r="AG21" i="43"/>
  <c r="AH21" i="43"/>
  <c r="AI21" i="43"/>
  <c r="AJ21" i="43"/>
  <c r="AK21" i="43"/>
  <c r="AL21" i="43"/>
  <c r="AM21" i="43"/>
  <c r="AN21" i="43"/>
  <c r="AO21" i="43"/>
  <c r="AP21" i="43"/>
  <c r="AQ21" i="43"/>
  <c r="AR21" i="43"/>
  <c r="AS21" i="43"/>
  <c r="AT21" i="43"/>
  <c r="AU21" i="43"/>
  <c r="J20" i="43"/>
  <c r="K20" i="43"/>
  <c r="L20" i="43"/>
  <c r="M20" i="43"/>
  <c r="N20" i="43"/>
  <c r="O20" i="43"/>
  <c r="P20" i="43"/>
  <c r="Q20" i="43"/>
  <c r="R20" i="43"/>
  <c r="S20" i="43"/>
  <c r="T20" i="43"/>
  <c r="U20" i="43"/>
  <c r="V20" i="43"/>
  <c r="W20" i="43"/>
  <c r="X20" i="43"/>
  <c r="Y20" i="43"/>
  <c r="Z20" i="43"/>
  <c r="AA20" i="43"/>
  <c r="AB20" i="43"/>
  <c r="AC20" i="43"/>
  <c r="AD20" i="43"/>
  <c r="AE20" i="43"/>
  <c r="AF20" i="43"/>
  <c r="AG20" i="43"/>
  <c r="AH20" i="43"/>
  <c r="AI20" i="43"/>
  <c r="AJ20" i="43"/>
  <c r="AK20" i="43"/>
  <c r="AL20" i="43"/>
  <c r="AM20" i="43"/>
  <c r="AN20" i="43"/>
  <c r="AO20" i="43"/>
  <c r="AP20" i="43"/>
  <c r="AQ20" i="43"/>
  <c r="AR20" i="43"/>
  <c r="AS20" i="43"/>
  <c r="AT20" i="43"/>
  <c r="AU20" i="43"/>
  <c r="J19" i="43"/>
  <c r="K19" i="43"/>
  <c r="L19" i="43"/>
  <c r="M19" i="43"/>
  <c r="N19" i="43"/>
  <c r="O19" i="43"/>
  <c r="P19" i="43"/>
  <c r="Q19" i="43"/>
  <c r="R19" i="43"/>
  <c r="S19" i="43"/>
  <c r="T19" i="43"/>
  <c r="U19" i="43"/>
  <c r="V19" i="43"/>
  <c r="W19" i="43"/>
  <c r="X19" i="43"/>
  <c r="Y19" i="43"/>
  <c r="Z19" i="43"/>
  <c r="AA19" i="43"/>
  <c r="AB19" i="43"/>
  <c r="AC19" i="43"/>
  <c r="AD19" i="43"/>
  <c r="AE19" i="43"/>
  <c r="AF19" i="43"/>
  <c r="AG19" i="43"/>
  <c r="AH19" i="43"/>
  <c r="AI19" i="43"/>
  <c r="AJ19" i="43"/>
  <c r="AK19" i="43"/>
  <c r="AL19" i="43"/>
  <c r="AM19" i="43"/>
  <c r="AN19" i="43"/>
  <c r="AO19" i="43"/>
  <c r="AP19" i="43"/>
  <c r="AQ19" i="43"/>
  <c r="AR19" i="43"/>
  <c r="AS19" i="43"/>
  <c r="AT19" i="43"/>
  <c r="AU19" i="43"/>
  <c r="J18" i="43"/>
  <c r="K18" i="43"/>
  <c r="L18" i="43"/>
  <c r="M18" i="43"/>
  <c r="N18" i="43"/>
  <c r="O18" i="43"/>
  <c r="P18" i="43"/>
  <c r="Q18" i="43"/>
  <c r="R18" i="43"/>
  <c r="S18" i="43"/>
  <c r="T18" i="43"/>
  <c r="U18" i="43"/>
  <c r="V18" i="43"/>
  <c r="W18" i="43"/>
  <c r="X18" i="43"/>
  <c r="Y18" i="43"/>
  <c r="Z18" i="43"/>
  <c r="AA18" i="43"/>
  <c r="AB18" i="43"/>
  <c r="AC18" i="43"/>
  <c r="AD18" i="43"/>
  <c r="AE18" i="43"/>
  <c r="AF18" i="43"/>
  <c r="AG18" i="43"/>
  <c r="AH18" i="43"/>
  <c r="AI18" i="43"/>
  <c r="AJ18" i="43"/>
  <c r="AK18" i="43"/>
  <c r="AL18" i="43"/>
  <c r="AM18" i="43"/>
  <c r="AN18" i="43"/>
  <c r="AO18" i="43"/>
  <c r="AP18" i="43"/>
  <c r="AQ18" i="43"/>
  <c r="AR18" i="43"/>
  <c r="AS18" i="43"/>
  <c r="AT18" i="43"/>
  <c r="AU18" i="43"/>
  <c r="J17" i="43"/>
  <c r="K17" i="43"/>
  <c r="L17" i="43"/>
  <c r="M17" i="43"/>
  <c r="N17" i="43"/>
  <c r="O17" i="43"/>
  <c r="P17" i="43"/>
  <c r="Q17" i="43"/>
  <c r="R17" i="43"/>
  <c r="S17" i="43"/>
  <c r="T17" i="43"/>
  <c r="U17" i="43"/>
  <c r="V17" i="43"/>
  <c r="W17" i="43"/>
  <c r="X17" i="43"/>
  <c r="Y17" i="43"/>
  <c r="Z17" i="43"/>
  <c r="AA17" i="43"/>
  <c r="AB17" i="43"/>
  <c r="AC17" i="43"/>
  <c r="AD17" i="43"/>
  <c r="AE17" i="43"/>
  <c r="AF17" i="43"/>
  <c r="AG17" i="43"/>
  <c r="AH17" i="43"/>
  <c r="AI17" i="43"/>
  <c r="AJ17" i="43"/>
  <c r="AK17" i="43"/>
  <c r="AL17" i="43"/>
  <c r="AM17" i="43"/>
  <c r="AN17" i="43"/>
  <c r="AO17" i="43"/>
  <c r="AP17" i="43"/>
  <c r="AQ17" i="43"/>
  <c r="AR17" i="43"/>
  <c r="AS17" i="43"/>
  <c r="AT17" i="43"/>
  <c r="AU17" i="43"/>
  <c r="J16" i="43"/>
  <c r="K16" i="43"/>
  <c r="L16" i="43"/>
  <c r="M16" i="43"/>
  <c r="N16" i="43"/>
  <c r="O16" i="43"/>
  <c r="P16" i="43"/>
  <c r="Q16" i="43"/>
  <c r="R16" i="43"/>
  <c r="S16" i="43"/>
  <c r="T16" i="43"/>
  <c r="U16" i="43"/>
  <c r="V16" i="43"/>
  <c r="W16" i="43"/>
  <c r="X16" i="43"/>
  <c r="Y16" i="43"/>
  <c r="Z16" i="43"/>
  <c r="AA16" i="43"/>
  <c r="AB16" i="43"/>
  <c r="AC16" i="43"/>
  <c r="AD16" i="43"/>
  <c r="AE16" i="43"/>
  <c r="AF16" i="43"/>
  <c r="AG16" i="43"/>
  <c r="AH16" i="43"/>
  <c r="AI16" i="43"/>
  <c r="AJ16" i="43"/>
  <c r="AK16" i="43"/>
  <c r="AL16" i="43"/>
  <c r="AM16" i="43"/>
  <c r="AN16" i="43"/>
  <c r="AO16" i="43"/>
  <c r="AP16" i="43"/>
  <c r="AQ16" i="43"/>
  <c r="AR16" i="43"/>
  <c r="AS16" i="43"/>
  <c r="AT16" i="43"/>
  <c r="AU16" i="43"/>
  <c r="J15" i="43"/>
  <c r="K15" i="43"/>
  <c r="L15" i="43"/>
  <c r="M15" i="43"/>
  <c r="N15" i="43"/>
  <c r="O15" i="43"/>
  <c r="P15" i="43"/>
  <c r="Q15" i="43"/>
  <c r="R15" i="43"/>
  <c r="S15" i="43"/>
  <c r="T15" i="43"/>
  <c r="U15" i="43"/>
  <c r="V15" i="43"/>
  <c r="W15" i="43"/>
  <c r="X15" i="43"/>
  <c r="Y15" i="43"/>
  <c r="Z15" i="43"/>
  <c r="AA15" i="43"/>
  <c r="AB15" i="43"/>
  <c r="AC15" i="43"/>
  <c r="AD15" i="43"/>
  <c r="AE15" i="43"/>
  <c r="AF15" i="43"/>
  <c r="AG15" i="43"/>
  <c r="AH15" i="43"/>
  <c r="AI15" i="43"/>
  <c r="AJ15" i="43"/>
  <c r="AK15" i="43"/>
  <c r="AL15" i="43"/>
  <c r="AM15" i="43"/>
  <c r="AN15" i="43"/>
  <c r="AO15" i="43"/>
  <c r="AP15" i="43"/>
  <c r="AQ15" i="43"/>
  <c r="AR15" i="43"/>
  <c r="AS15" i="43"/>
  <c r="AT15" i="43"/>
  <c r="AU15" i="43"/>
  <c r="J14" i="43"/>
  <c r="K14" i="43"/>
  <c r="L14" i="43"/>
  <c r="M14" i="43"/>
  <c r="N14" i="43"/>
  <c r="O14" i="43"/>
  <c r="P14" i="43"/>
  <c r="Q14" i="43"/>
  <c r="R14" i="43"/>
  <c r="S14" i="43"/>
  <c r="T14" i="43"/>
  <c r="U14" i="43"/>
  <c r="V14" i="43"/>
  <c r="W14" i="43"/>
  <c r="X14" i="43"/>
  <c r="Y14" i="43"/>
  <c r="Z14" i="43"/>
  <c r="AA14" i="43"/>
  <c r="AB14" i="43"/>
  <c r="AC14" i="43"/>
  <c r="AD14" i="43"/>
  <c r="AE14" i="43"/>
  <c r="AF14" i="43"/>
  <c r="AG14" i="43"/>
  <c r="AH14" i="43"/>
  <c r="AI14" i="43"/>
  <c r="AJ14" i="43"/>
  <c r="AK14" i="43"/>
  <c r="AL14" i="43"/>
  <c r="AM14" i="43"/>
  <c r="AN14" i="43"/>
  <c r="AO14" i="43"/>
  <c r="AP14" i="43"/>
  <c r="AQ14" i="43"/>
  <c r="AR14" i="43"/>
  <c r="AS14" i="43"/>
  <c r="AT14" i="43"/>
  <c r="AU14" i="43"/>
  <c r="J13" i="43"/>
  <c r="K13" i="43"/>
  <c r="L13" i="43"/>
  <c r="M13" i="43"/>
  <c r="N13" i="43"/>
  <c r="O13" i="43"/>
  <c r="P13" i="43"/>
  <c r="Q13" i="43"/>
  <c r="R13" i="43"/>
  <c r="S13" i="43"/>
  <c r="T13" i="43"/>
  <c r="U13" i="43"/>
  <c r="V13" i="43"/>
  <c r="W13" i="43"/>
  <c r="X13" i="43"/>
  <c r="Y13" i="43"/>
  <c r="Z13" i="43"/>
  <c r="AA13" i="43"/>
  <c r="AB13" i="43"/>
  <c r="AC13" i="43"/>
  <c r="AD13" i="43"/>
  <c r="AE13" i="43"/>
  <c r="AF13" i="43"/>
  <c r="AG13" i="43"/>
  <c r="AH13" i="43"/>
  <c r="AI13" i="43"/>
  <c r="AJ13" i="43"/>
  <c r="AK13" i="43"/>
  <c r="AL13" i="43"/>
  <c r="AM13" i="43"/>
  <c r="AN13" i="43"/>
  <c r="AO13" i="43"/>
  <c r="AP13" i="43"/>
  <c r="AQ13" i="43"/>
  <c r="AR13" i="43"/>
  <c r="AS13" i="43"/>
  <c r="AT13" i="43"/>
  <c r="AU13" i="43"/>
  <c r="J12" i="43"/>
  <c r="K12" i="43"/>
  <c r="L12" i="43"/>
  <c r="M12" i="43"/>
  <c r="N12" i="43"/>
  <c r="O12" i="43"/>
  <c r="P12" i="43"/>
  <c r="Q12" i="43"/>
  <c r="R12" i="43"/>
  <c r="S12" i="43"/>
  <c r="T12" i="43"/>
  <c r="U12" i="43"/>
  <c r="V12" i="43"/>
  <c r="W12" i="43"/>
  <c r="X12" i="43"/>
  <c r="Y12" i="43"/>
  <c r="Z12" i="43"/>
  <c r="AA12" i="43"/>
  <c r="AB12" i="43"/>
  <c r="AC12" i="43"/>
  <c r="AD12" i="43"/>
  <c r="AE12" i="43"/>
  <c r="AF12" i="43"/>
  <c r="AG12" i="43"/>
  <c r="AH12" i="43"/>
  <c r="AI12" i="43"/>
  <c r="AJ12" i="43"/>
  <c r="AK12" i="43"/>
  <c r="AL12" i="43"/>
  <c r="AM12" i="43"/>
  <c r="AN12" i="43"/>
  <c r="AO12" i="43"/>
  <c r="AP12" i="43"/>
  <c r="AQ12" i="43"/>
  <c r="AR12" i="43"/>
  <c r="AS12" i="43"/>
  <c r="AT12" i="43"/>
  <c r="AU12" i="43"/>
  <c r="J11" i="43"/>
  <c r="K11" i="43"/>
  <c r="L11" i="43"/>
  <c r="M11" i="43"/>
  <c r="N11" i="43"/>
  <c r="O11" i="43"/>
  <c r="P11" i="43"/>
  <c r="Q11" i="43"/>
  <c r="R11" i="43"/>
  <c r="S11" i="43"/>
  <c r="T11" i="43"/>
  <c r="U11" i="43"/>
  <c r="V11" i="43"/>
  <c r="W11" i="43"/>
  <c r="X11" i="43"/>
  <c r="Y11" i="43"/>
  <c r="Z11" i="43"/>
  <c r="AA11" i="43"/>
  <c r="AB11" i="43"/>
  <c r="AC11" i="43"/>
  <c r="AD11" i="43"/>
  <c r="AE11" i="43"/>
  <c r="AF11" i="43"/>
  <c r="AG11" i="43"/>
  <c r="AH11" i="43"/>
  <c r="AI11" i="43"/>
  <c r="AJ11" i="43"/>
  <c r="AK11" i="43"/>
  <c r="AL11" i="43"/>
  <c r="AM11" i="43"/>
  <c r="AN11" i="43"/>
  <c r="AO11" i="43"/>
  <c r="AP11" i="43"/>
  <c r="AQ11" i="43"/>
  <c r="AR11" i="43"/>
  <c r="AS11" i="43"/>
  <c r="AT11" i="43"/>
  <c r="AU11" i="43"/>
  <c r="J10" i="43"/>
  <c r="K10" i="43"/>
  <c r="L10" i="43"/>
  <c r="M10" i="43"/>
  <c r="N10" i="43"/>
  <c r="O10" i="43"/>
  <c r="P10" i="43"/>
  <c r="Q10" i="43"/>
  <c r="R10" i="43"/>
  <c r="S10" i="43"/>
  <c r="T10" i="43"/>
  <c r="U10" i="43"/>
  <c r="V10" i="43"/>
  <c r="W10" i="43"/>
  <c r="X10" i="43"/>
  <c r="Y10" i="43"/>
  <c r="Z10" i="43"/>
  <c r="AA10" i="43"/>
  <c r="AB10" i="43"/>
  <c r="AC10" i="43"/>
  <c r="AD10" i="43"/>
  <c r="AE10" i="43"/>
  <c r="AF10" i="43"/>
  <c r="AG10" i="43"/>
  <c r="AH10" i="43"/>
  <c r="AI10" i="43"/>
  <c r="AJ10" i="43"/>
  <c r="AK10" i="43"/>
  <c r="AL10" i="43"/>
  <c r="AM10" i="43"/>
  <c r="AN10" i="43"/>
  <c r="AO10" i="43"/>
  <c r="AP10" i="43"/>
  <c r="AQ10" i="43"/>
  <c r="AR10" i="43"/>
  <c r="AS10" i="43"/>
  <c r="AT10" i="43"/>
  <c r="AU10" i="43"/>
  <c r="J9" i="43"/>
  <c r="K9" i="43"/>
  <c r="L9" i="43"/>
  <c r="M9" i="43"/>
  <c r="N9" i="43"/>
  <c r="O9" i="43"/>
  <c r="P9" i="43"/>
  <c r="Q9" i="43"/>
  <c r="R9" i="43"/>
  <c r="S9" i="43"/>
  <c r="T9" i="43"/>
  <c r="U9" i="43"/>
  <c r="V9" i="43"/>
  <c r="W9" i="43"/>
  <c r="X9" i="43"/>
  <c r="Y9" i="43"/>
  <c r="Z9" i="43"/>
  <c r="AA9" i="43"/>
  <c r="AB9" i="43"/>
  <c r="AC9" i="43"/>
  <c r="AD9" i="43"/>
  <c r="AE9" i="43"/>
  <c r="AF9" i="43"/>
  <c r="AG9" i="43"/>
  <c r="AH9" i="43"/>
  <c r="AI9" i="43"/>
  <c r="AJ9" i="43"/>
  <c r="AK9" i="43"/>
  <c r="AL9" i="43"/>
  <c r="AM9" i="43"/>
  <c r="AN9" i="43"/>
  <c r="AO9" i="43"/>
  <c r="AP9" i="43"/>
  <c r="AQ9" i="43"/>
  <c r="AR9" i="43"/>
  <c r="AS9" i="43"/>
  <c r="AT9" i="43"/>
  <c r="AU9" i="43"/>
  <c r="I10" i="43"/>
  <c r="I11" i="43"/>
  <c r="I12" i="43"/>
  <c r="I13" i="43"/>
  <c r="I14" i="43"/>
  <c r="I15" i="43"/>
  <c r="I16" i="43"/>
  <c r="I17" i="43"/>
  <c r="I18" i="43"/>
  <c r="I19" i="43"/>
  <c r="I20" i="43"/>
  <c r="I21" i="43"/>
  <c r="I22" i="43"/>
  <c r="I23" i="43"/>
  <c r="I24" i="43"/>
  <c r="I25" i="43"/>
  <c r="I26" i="43"/>
  <c r="I27" i="43"/>
  <c r="I28" i="43"/>
  <c r="I29" i="43"/>
  <c r="I30" i="43"/>
  <c r="I31" i="43"/>
  <c r="I32" i="43"/>
  <c r="I33" i="43"/>
  <c r="I34" i="43"/>
  <c r="I35" i="43"/>
  <c r="I36" i="43"/>
  <c r="I37" i="43"/>
  <c r="I38" i="43"/>
  <c r="I9" i="43"/>
  <c r="J2" i="43"/>
  <c r="K2" i="43" s="1"/>
  <c r="L2" i="43" s="1"/>
  <c r="M2" i="43" s="1"/>
  <c r="N2" i="43" s="1"/>
  <c r="O2" i="43" s="1"/>
  <c r="P2" i="43" s="1"/>
  <c r="Q2" i="43" s="1"/>
  <c r="R2" i="43" s="1"/>
  <c r="S2" i="43" s="1"/>
  <c r="T2" i="43" s="1"/>
  <c r="U2" i="43" s="1"/>
  <c r="V2" i="43" s="1"/>
  <c r="W2" i="43" s="1"/>
  <c r="X2" i="43" s="1"/>
  <c r="Y2" i="43" s="1"/>
  <c r="Z2" i="43" s="1"/>
  <c r="AA2" i="43" s="1"/>
  <c r="AB2" i="43" s="1"/>
  <c r="AC2" i="43" s="1"/>
  <c r="AD2" i="43" s="1"/>
  <c r="AE2" i="43" s="1"/>
  <c r="AF2" i="43" s="1"/>
  <c r="AG2" i="43" s="1"/>
  <c r="AH2" i="43" s="1"/>
  <c r="AI2" i="43" s="1"/>
  <c r="AJ2" i="43" s="1"/>
  <c r="AK2" i="43" s="1"/>
  <c r="AL2" i="43" s="1"/>
  <c r="AM2" i="43" s="1"/>
  <c r="AN2" i="43" s="1"/>
  <c r="AO2" i="43" s="1"/>
  <c r="AP2" i="43" s="1"/>
  <c r="AQ2" i="43" s="1"/>
  <c r="AR2" i="43" s="1"/>
  <c r="AS2" i="43" s="1"/>
  <c r="AT2" i="43" s="1"/>
  <c r="AU2" i="43" s="1"/>
  <c r="I3" i="43"/>
  <c r="AU5" i="28"/>
  <c r="AT5" i="28"/>
  <c r="K5" i="28"/>
  <c r="L5" i="28" s="1"/>
  <c r="M5" i="28" s="1"/>
  <c r="N5" i="28" s="1"/>
  <c r="O5" i="28" s="1"/>
  <c r="P5" i="28" s="1"/>
  <c r="Q5" i="28" s="1"/>
  <c r="R5" i="28" s="1"/>
  <c r="S5" i="28" s="1"/>
  <c r="T5" i="28" s="1"/>
  <c r="U5" i="28" s="1"/>
  <c r="V5" i="28" s="1"/>
  <c r="W5" i="28" s="1"/>
  <c r="X5" i="28" s="1"/>
  <c r="Y5" i="28" s="1"/>
  <c r="Z5" i="28" s="1"/>
  <c r="AA5" i="28" s="1"/>
  <c r="AB5" i="28" s="1"/>
  <c r="AC5" i="28" s="1"/>
  <c r="AD5" i="28" s="1"/>
  <c r="AE5" i="28" s="1"/>
  <c r="AF5" i="28" s="1"/>
  <c r="AG5" i="28" s="1"/>
  <c r="AH5" i="28" s="1"/>
  <c r="AI5" i="28" s="1"/>
  <c r="AJ5" i="28" s="1"/>
  <c r="AK5" i="28" s="1"/>
  <c r="AL5" i="28" s="1"/>
  <c r="AM5" i="28" s="1"/>
  <c r="AN5" i="28" s="1"/>
  <c r="AO5" i="28" s="1"/>
  <c r="AP5" i="28" s="1"/>
  <c r="AQ5" i="28" s="1"/>
  <c r="AR5" i="28" s="1"/>
  <c r="J5" i="28"/>
  <c r="J4" i="28"/>
  <c r="K4" i="28"/>
  <c r="L4" i="28"/>
  <c r="M4" i="28"/>
  <c r="N4" i="28"/>
  <c r="O4" i="28"/>
  <c r="P4" i="28"/>
  <c r="Q4" i="28"/>
  <c r="R4" i="28"/>
  <c r="S4" i="28"/>
  <c r="T4" i="28"/>
  <c r="U4" i="28"/>
  <c r="V4" i="28"/>
  <c r="W4" i="28"/>
  <c r="X4" i="28"/>
  <c r="Y4" i="28"/>
  <c r="Z4" i="28"/>
  <c r="AA4" i="28"/>
  <c r="AB4" i="28"/>
  <c r="AC4" i="28"/>
  <c r="AD4" i="28"/>
  <c r="AE4" i="28"/>
  <c r="AF4" i="28"/>
  <c r="AG4" i="28"/>
  <c r="AH4" i="28"/>
  <c r="AI4" i="28"/>
  <c r="AJ4" i="28"/>
  <c r="AK4" i="28"/>
  <c r="AL4" i="28"/>
  <c r="AM4" i="28"/>
  <c r="AN4" i="28"/>
  <c r="AO4" i="28"/>
  <c r="AP4" i="28"/>
  <c r="AQ4" i="28"/>
  <c r="AR4" i="28"/>
  <c r="AS4" i="28"/>
  <c r="AT4" i="28"/>
  <c r="AU4" i="28"/>
  <c r="I4" i="28"/>
  <c r="I31" i="28"/>
  <c r="I24" i="28"/>
  <c r="I17" i="28"/>
  <c r="J17" i="28" s="1"/>
  <c r="K17" i="28" s="1"/>
  <c r="L17" i="28" s="1"/>
  <c r="M17" i="28" s="1"/>
  <c r="N17" i="28" s="1"/>
  <c r="O17" i="28" s="1"/>
  <c r="P17" i="28" s="1"/>
  <c r="Q17" i="28" s="1"/>
  <c r="R17" i="28" s="1"/>
  <c r="S17" i="28" s="1"/>
  <c r="T17" i="28" s="1"/>
  <c r="U17" i="28" s="1"/>
  <c r="V17" i="28" s="1"/>
  <c r="W17" i="28" s="1"/>
  <c r="X17" i="28" s="1"/>
  <c r="Y17" i="28" s="1"/>
  <c r="Z17" i="28" s="1"/>
  <c r="AA17" i="28" s="1"/>
  <c r="AB17" i="28" s="1"/>
  <c r="AC17" i="28" s="1"/>
  <c r="AD17" i="28" s="1"/>
  <c r="AE17" i="28" s="1"/>
  <c r="AF17" i="28" s="1"/>
  <c r="AG17" i="28" s="1"/>
  <c r="AH17" i="28" s="1"/>
  <c r="AI17" i="28" s="1"/>
  <c r="AJ17" i="28" s="1"/>
  <c r="AK17" i="28" s="1"/>
  <c r="AL17" i="28" s="1"/>
  <c r="AM17" i="28" s="1"/>
  <c r="AN17" i="28" s="1"/>
  <c r="AO17" i="28" s="1"/>
  <c r="AP17" i="28" s="1"/>
  <c r="AQ17" i="28" s="1"/>
  <c r="AR17" i="28" s="1"/>
  <c r="I18" i="28"/>
  <c r="J18" i="28" s="1"/>
  <c r="K18" i="28" s="1"/>
  <c r="L18" i="28" s="1"/>
  <c r="M18" i="28" s="1"/>
  <c r="N18" i="28" s="1"/>
  <c r="O18" i="28" s="1"/>
  <c r="P18" i="28" s="1"/>
  <c r="Q18" i="28" s="1"/>
  <c r="R18" i="28" s="1"/>
  <c r="S18" i="28" s="1"/>
  <c r="T18" i="28" s="1"/>
  <c r="U18" i="28" s="1"/>
  <c r="V18" i="28" s="1"/>
  <c r="W18" i="28" s="1"/>
  <c r="X18" i="28" s="1"/>
  <c r="Y18" i="28" s="1"/>
  <c r="Z18" i="28" s="1"/>
  <c r="AA18" i="28" s="1"/>
  <c r="AB18" i="28" s="1"/>
  <c r="AC18" i="28" s="1"/>
  <c r="AD18" i="28" s="1"/>
  <c r="AE18" i="28" s="1"/>
  <c r="AF18" i="28" s="1"/>
  <c r="AG18" i="28" s="1"/>
  <c r="AH18" i="28" s="1"/>
  <c r="AI18" i="28" s="1"/>
  <c r="AJ18" i="28" s="1"/>
  <c r="AK18" i="28" s="1"/>
  <c r="AL18" i="28" s="1"/>
  <c r="AM18" i="28" s="1"/>
  <c r="AN18" i="28" s="1"/>
  <c r="AO18" i="28" s="1"/>
  <c r="AP18" i="28" s="1"/>
  <c r="AQ18" i="28" s="1"/>
  <c r="AR18" i="28" s="1"/>
  <c r="I19" i="28"/>
  <c r="J19" i="28"/>
  <c r="K19" i="28" s="1"/>
  <c r="L19" i="28" s="1"/>
  <c r="M19" i="28" s="1"/>
  <c r="N19" i="28" s="1"/>
  <c r="O19" i="28" s="1"/>
  <c r="P19" i="28" s="1"/>
  <c r="Q19" i="28" s="1"/>
  <c r="R19" i="28" s="1"/>
  <c r="S19" i="28" s="1"/>
  <c r="T19" i="28" s="1"/>
  <c r="U19" i="28" s="1"/>
  <c r="V19" i="28" s="1"/>
  <c r="W19" i="28" s="1"/>
  <c r="X19" i="28" s="1"/>
  <c r="Y19" i="28" s="1"/>
  <c r="Z19" i="28" s="1"/>
  <c r="AA19" i="28" s="1"/>
  <c r="AB19" i="28" s="1"/>
  <c r="AC19" i="28" s="1"/>
  <c r="AD19" i="28" s="1"/>
  <c r="AE19" i="28" s="1"/>
  <c r="AF19" i="28" s="1"/>
  <c r="AG19" i="28" s="1"/>
  <c r="AH19" i="28" s="1"/>
  <c r="AI19" i="28" s="1"/>
  <c r="AJ19" i="28" s="1"/>
  <c r="AK19" i="28" s="1"/>
  <c r="AL19" i="28" s="1"/>
  <c r="AM19" i="28" s="1"/>
  <c r="AN19" i="28" s="1"/>
  <c r="AO19" i="28" s="1"/>
  <c r="AP19" i="28" s="1"/>
  <c r="AQ19" i="28" s="1"/>
  <c r="AR19" i="28" s="1"/>
  <c r="I20" i="28"/>
  <c r="J20" i="28"/>
  <c r="K20" i="28"/>
  <c r="L20" i="28" s="1"/>
  <c r="M20" i="28" s="1"/>
  <c r="N20" i="28" s="1"/>
  <c r="O20" i="28" s="1"/>
  <c r="P20" i="28" s="1"/>
  <c r="Q20" i="28" s="1"/>
  <c r="R20" i="28" s="1"/>
  <c r="S20" i="28" s="1"/>
  <c r="T20" i="28" s="1"/>
  <c r="U20" i="28" s="1"/>
  <c r="V20" i="28" s="1"/>
  <c r="W20" i="28" s="1"/>
  <c r="X20" i="28" s="1"/>
  <c r="Y20" i="28" s="1"/>
  <c r="Z20" i="28" s="1"/>
  <c r="AA20" i="28" s="1"/>
  <c r="AB20" i="28" s="1"/>
  <c r="AC20" i="28" s="1"/>
  <c r="AD20" i="28" s="1"/>
  <c r="AE20" i="28" s="1"/>
  <c r="AF20" i="28" s="1"/>
  <c r="AG20" i="28" s="1"/>
  <c r="AH20" i="28" s="1"/>
  <c r="AI20" i="28" s="1"/>
  <c r="AJ20" i="28" s="1"/>
  <c r="AK20" i="28" s="1"/>
  <c r="AL20" i="28" s="1"/>
  <c r="AM20" i="28" s="1"/>
  <c r="AN20" i="28" s="1"/>
  <c r="AO20" i="28" s="1"/>
  <c r="AP20" i="28" s="1"/>
  <c r="AQ20" i="28" s="1"/>
  <c r="AR20" i="28" s="1"/>
  <c r="I21" i="28"/>
  <c r="J21" i="28" s="1"/>
  <c r="K21" i="28" s="1"/>
  <c r="L21" i="28" s="1"/>
  <c r="M21" i="28" s="1"/>
  <c r="N21" i="28" s="1"/>
  <c r="O21" i="28" s="1"/>
  <c r="P21" i="28" s="1"/>
  <c r="Q21" i="28" s="1"/>
  <c r="R21" i="28" s="1"/>
  <c r="S21" i="28" s="1"/>
  <c r="T21" i="28" s="1"/>
  <c r="U21" i="28" s="1"/>
  <c r="V21" i="28" s="1"/>
  <c r="W21" i="28" s="1"/>
  <c r="X21" i="28" s="1"/>
  <c r="Y21" i="28" s="1"/>
  <c r="Z21" i="28" s="1"/>
  <c r="AA21" i="28" s="1"/>
  <c r="AB21" i="28" s="1"/>
  <c r="AC21" i="28" s="1"/>
  <c r="AD21" i="28" s="1"/>
  <c r="AE21" i="28" s="1"/>
  <c r="AF21" i="28" s="1"/>
  <c r="AG21" i="28" s="1"/>
  <c r="AH21" i="28" s="1"/>
  <c r="AI21" i="28" s="1"/>
  <c r="AJ21" i="28" s="1"/>
  <c r="AK21" i="28" s="1"/>
  <c r="AL21" i="28" s="1"/>
  <c r="AM21" i="28" s="1"/>
  <c r="AN21" i="28" s="1"/>
  <c r="AO21" i="28" s="1"/>
  <c r="AP21" i="28" s="1"/>
  <c r="AQ21" i="28" s="1"/>
  <c r="AR21" i="28" s="1"/>
  <c r="J16" i="28"/>
  <c r="K16" i="28"/>
  <c r="L16" i="28" s="1"/>
  <c r="M16" i="28" s="1"/>
  <c r="N16" i="28" s="1"/>
  <c r="O16" i="28" s="1"/>
  <c r="P16" i="28" s="1"/>
  <c r="Q16" i="28" s="1"/>
  <c r="R16" i="28" s="1"/>
  <c r="S16" i="28" s="1"/>
  <c r="T16" i="28" s="1"/>
  <c r="U16" i="28" s="1"/>
  <c r="V16" i="28" s="1"/>
  <c r="W16" i="28" s="1"/>
  <c r="X16" i="28" s="1"/>
  <c r="Y16" i="28" s="1"/>
  <c r="Z16" i="28" s="1"/>
  <c r="AA16" i="28" s="1"/>
  <c r="AB16" i="28" s="1"/>
  <c r="AC16" i="28" s="1"/>
  <c r="AD16" i="28" s="1"/>
  <c r="AE16" i="28" s="1"/>
  <c r="AF16" i="28" s="1"/>
  <c r="AG16" i="28" s="1"/>
  <c r="AH16" i="28" s="1"/>
  <c r="AI16" i="28" s="1"/>
  <c r="AJ16" i="28" s="1"/>
  <c r="AK16" i="28" s="1"/>
  <c r="AL16" i="28" s="1"/>
  <c r="AM16" i="28" s="1"/>
  <c r="AN16" i="28" s="1"/>
  <c r="AO16" i="28" s="1"/>
  <c r="AP16" i="28" s="1"/>
  <c r="AQ16" i="28" s="1"/>
  <c r="AR16" i="28" s="1"/>
  <c r="I16" i="28"/>
  <c r="J13" i="28"/>
  <c r="K13" i="28"/>
  <c r="L13" i="28"/>
  <c r="M13" i="28"/>
  <c r="N13" i="28"/>
  <c r="O13" i="28"/>
  <c r="P13" i="28"/>
  <c r="Q13" i="28"/>
  <c r="R13" i="28"/>
  <c r="S13" i="28"/>
  <c r="T13" i="28"/>
  <c r="U13" i="28"/>
  <c r="V13" i="28"/>
  <c r="W13" i="28"/>
  <c r="X13" i="28"/>
  <c r="Y13" i="28"/>
  <c r="Z13" i="28"/>
  <c r="AA13" i="28"/>
  <c r="AB13" i="28"/>
  <c r="AC13" i="28"/>
  <c r="AD13" i="28"/>
  <c r="AE13" i="28"/>
  <c r="AF13" i="28"/>
  <c r="AG13" i="28"/>
  <c r="AH13" i="28"/>
  <c r="AI13" i="28"/>
  <c r="AJ13" i="28"/>
  <c r="AK13" i="28"/>
  <c r="AL13" i="28"/>
  <c r="AM13" i="28"/>
  <c r="AN13" i="28"/>
  <c r="AO13" i="28"/>
  <c r="AP13" i="28"/>
  <c r="AQ13" i="28"/>
  <c r="AR13" i="28"/>
  <c r="AS13" i="28"/>
  <c r="AT13" i="28"/>
  <c r="AU13" i="28"/>
  <c r="J12" i="28"/>
  <c r="K12" i="28"/>
  <c r="L12" i="28"/>
  <c r="M12" i="28"/>
  <c r="N12" i="28"/>
  <c r="O12" i="28"/>
  <c r="P12" i="28"/>
  <c r="Q12" i="28"/>
  <c r="R12" i="28"/>
  <c r="S12" i="28"/>
  <c r="T12" i="28"/>
  <c r="U12" i="28"/>
  <c r="V12" i="28"/>
  <c r="W12" i="28"/>
  <c r="X12" i="28"/>
  <c r="Y12" i="28"/>
  <c r="Z12" i="28"/>
  <c r="AA12" i="28"/>
  <c r="AB12" i="28"/>
  <c r="AC12" i="28"/>
  <c r="AD12" i="28"/>
  <c r="AE12" i="28"/>
  <c r="AF12" i="28"/>
  <c r="AG12" i="28"/>
  <c r="AH12" i="28"/>
  <c r="AI12" i="28"/>
  <c r="AJ12" i="28"/>
  <c r="AK12" i="28"/>
  <c r="AL12" i="28"/>
  <c r="AM12" i="28"/>
  <c r="AN12" i="28"/>
  <c r="AO12" i="28"/>
  <c r="AP12" i="28"/>
  <c r="AQ12" i="28"/>
  <c r="AR12" i="28"/>
  <c r="AS12" i="28"/>
  <c r="AT12" i="28"/>
  <c r="AU12" i="28"/>
  <c r="J11" i="28"/>
  <c r="K11" i="28"/>
  <c r="L11" i="28"/>
  <c r="M11" i="28"/>
  <c r="N11" i="28"/>
  <c r="O11" i="28"/>
  <c r="P11" i="28"/>
  <c r="Q11" i="28"/>
  <c r="R11" i="28"/>
  <c r="S11" i="28"/>
  <c r="T11" i="28"/>
  <c r="U11" i="28"/>
  <c r="V11" i="28"/>
  <c r="W11" i="28"/>
  <c r="X11" i="28"/>
  <c r="Y11" i="28"/>
  <c r="Z11" i="28"/>
  <c r="AA11" i="28"/>
  <c r="AB11" i="28"/>
  <c r="AC11" i="28"/>
  <c r="AD11" i="28"/>
  <c r="AE11" i="28"/>
  <c r="AF11" i="28"/>
  <c r="AG11" i="28"/>
  <c r="AH11" i="28"/>
  <c r="AI11" i="28"/>
  <c r="AJ11" i="28"/>
  <c r="AK11" i="28"/>
  <c r="AL11" i="28"/>
  <c r="AM11" i="28"/>
  <c r="AN11" i="28"/>
  <c r="AO11" i="28"/>
  <c r="AP11" i="28"/>
  <c r="AQ11" i="28"/>
  <c r="AR11" i="28"/>
  <c r="AS11" i="28"/>
  <c r="AT11" i="28"/>
  <c r="AU11" i="28"/>
  <c r="J10" i="28"/>
  <c r="K10" i="28"/>
  <c r="L10" i="28"/>
  <c r="M10" i="28"/>
  <c r="N10" i="28"/>
  <c r="O10" i="28"/>
  <c r="P10" i="28"/>
  <c r="Q10" i="28"/>
  <c r="R10" i="28"/>
  <c r="S10" i="28"/>
  <c r="T10" i="28"/>
  <c r="U10" i="28"/>
  <c r="V10" i="28"/>
  <c r="W10" i="28"/>
  <c r="X10" i="28"/>
  <c r="Y10" i="28"/>
  <c r="Z10" i="28"/>
  <c r="AA10" i="28"/>
  <c r="AB10" i="28"/>
  <c r="AC10" i="28"/>
  <c r="AD10" i="28"/>
  <c r="AE10" i="28"/>
  <c r="AF10" i="28"/>
  <c r="AG10" i="28"/>
  <c r="AH10" i="28"/>
  <c r="AI10" i="28"/>
  <c r="AJ10" i="28"/>
  <c r="AK10" i="28"/>
  <c r="AL10" i="28"/>
  <c r="AM10" i="28"/>
  <c r="AN10" i="28"/>
  <c r="AO10" i="28"/>
  <c r="AP10" i="28"/>
  <c r="AQ10" i="28"/>
  <c r="AR10" i="28"/>
  <c r="AS10" i="28"/>
  <c r="AT10" i="28"/>
  <c r="AU10" i="28"/>
  <c r="J9" i="28"/>
  <c r="K9" i="28"/>
  <c r="L9" i="28"/>
  <c r="M9" i="28"/>
  <c r="N9" i="28"/>
  <c r="O9" i="28"/>
  <c r="P9" i="28"/>
  <c r="Q9" i="28"/>
  <c r="R9" i="28"/>
  <c r="S9" i="28"/>
  <c r="T9" i="28"/>
  <c r="U9" i="28"/>
  <c r="V9" i="28"/>
  <c r="W9" i="28"/>
  <c r="X9" i="28"/>
  <c r="Y9" i="28"/>
  <c r="Z9" i="28"/>
  <c r="AA9" i="28"/>
  <c r="AB9" i="28"/>
  <c r="AC9" i="28"/>
  <c r="AD9" i="28"/>
  <c r="AE9" i="28"/>
  <c r="AF9" i="28"/>
  <c r="AG9" i="28"/>
  <c r="AH9" i="28"/>
  <c r="AI9" i="28"/>
  <c r="AJ9" i="28"/>
  <c r="AK9" i="28"/>
  <c r="AL9" i="28"/>
  <c r="AM9" i="28"/>
  <c r="AN9" i="28"/>
  <c r="AO9" i="28"/>
  <c r="AP9" i="28"/>
  <c r="AQ9" i="28"/>
  <c r="AR9" i="28"/>
  <c r="AS9" i="28"/>
  <c r="AT9" i="28"/>
  <c r="AU9" i="28"/>
  <c r="J8" i="28"/>
  <c r="K8" i="28"/>
  <c r="L8" i="28"/>
  <c r="M8" i="28"/>
  <c r="N8" i="28"/>
  <c r="O8" i="28"/>
  <c r="P8" i="28"/>
  <c r="Q8" i="28"/>
  <c r="R8" i="28"/>
  <c r="S8" i="28"/>
  <c r="T8" i="28"/>
  <c r="U8" i="28"/>
  <c r="V8" i="28"/>
  <c r="W8" i="28"/>
  <c r="X8" i="28"/>
  <c r="Y8" i="28"/>
  <c r="Z8" i="28"/>
  <c r="AA8" i="28"/>
  <c r="AB8" i="28"/>
  <c r="AC8" i="28"/>
  <c r="AD8" i="28"/>
  <c r="AE8" i="28"/>
  <c r="AF8" i="28"/>
  <c r="AG8" i="28"/>
  <c r="AH8" i="28"/>
  <c r="AI8" i="28"/>
  <c r="AJ8" i="28"/>
  <c r="AK8" i="28"/>
  <c r="AL8" i="28"/>
  <c r="AM8" i="28"/>
  <c r="AN8" i="28"/>
  <c r="AO8" i="28"/>
  <c r="AP8" i="28"/>
  <c r="AQ8" i="28"/>
  <c r="AR8" i="28"/>
  <c r="AS8" i="28"/>
  <c r="AT8" i="28"/>
  <c r="AU8" i="28"/>
  <c r="I9" i="28"/>
  <c r="I10" i="28"/>
  <c r="I11" i="28"/>
  <c r="I12" i="28"/>
  <c r="I13" i="28"/>
  <c r="I8" i="28"/>
  <c r="I4" i="43" l="1"/>
  <c r="I5" i="43"/>
  <c r="J5" i="43" s="1"/>
  <c r="E72" i="31"/>
  <c r="E73" i="31" s="1"/>
  <c r="E74" i="31" s="1"/>
  <c r="E75" i="31" s="1"/>
  <c r="E76" i="31" s="1"/>
  <c r="E77" i="31" s="1"/>
  <c r="E78" i="31" s="1"/>
  <c r="E79" i="31" s="1"/>
  <c r="E80" i="31" s="1"/>
  <c r="C56" i="31"/>
  <c r="C57" i="31"/>
  <c r="C58" i="31"/>
  <c r="C59" i="31"/>
  <c r="C60" i="31"/>
  <c r="C55" i="31"/>
  <c r="H4" i="31"/>
  <c r="H3" i="31"/>
  <c r="D4" i="31" s="1"/>
  <c r="J4" i="43" l="1"/>
  <c r="K5" i="43"/>
  <c r="J3" i="43"/>
  <c r="G19" i="31"/>
  <c r="G30" i="31"/>
  <c r="G26" i="31"/>
  <c r="G22" i="31"/>
  <c r="G32" i="31"/>
  <c r="G33" i="31"/>
  <c r="G18" i="31"/>
  <c r="G31" i="31"/>
  <c r="G28" i="31"/>
  <c r="G29" i="31"/>
  <c r="G21" i="31"/>
  <c r="G17" i="31"/>
  <c r="G15" i="31"/>
  <c r="G20" i="31"/>
  <c r="G16" i="31"/>
  <c r="G23" i="31"/>
  <c r="L5" i="43" l="1"/>
  <c r="K4" i="43"/>
  <c r="L4" i="43" s="1"/>
  <c r="E9" i="28"/>
  <c r="E10" i="28"/>
  <c r="E11" i="28"/>
  <c r="E12" i="28"/>
  <c r="E13" i="28"/>
  <c r="E8" i="28"/>
  <c r="I2" i="28"/>
  <c r="C9" i="28"/>
  <c r="C17" i="28" s="1"/>
  <c r="C25" i="28" s="1"/>
  <c r="C32" i="28" s="1"/>
  <c r="C40" i="28" s="1"/>
  <c r="C10" i="28"/>
  <c r="C18" i="28" s="1"/>
  <c r="C26" i="28" s="1"/>
  <c r="C11" i="28"/>
  <c r="C19" i="28" s="1"/>
  <c r="C27" i="28" s="1"/>
  <c r="C34" i="28" s="1"/>
  <c r="C42" i="28" s="1"/>
  <c r="C12" i="28"/>
  <c r="C20" i="28" s="1"/>
  <c r="C28" i="28" s="1"/>
  <c r="C35" i="28" s="1"/>
  <c r="C43" i="28" s="1"/>
  <c r="C13" i="28"/>
  <c r="C21" i="28" s="1"/>
  <c r="C29" i="28" s="1"/>
  <c r="C36" i="28" s="1"/>
  <c r="C44" i="28" s="1"/>
  <c r="C8" i="28"/>
  <c r="C16" i="28" s="1"/>
  <c r="C24" i="28" s="1"/>
  <c r="C31" i="28" s="1"/>
  <c r="C39" i="28" s="1"/>
  <c r="G72" i="31"/>
  <c r="H72" i="31" s="1"/>
  <c r="E33" i="28" s="1"/>
  <c r="G73" i="31"/>
  <c r="H73" i="31" s="1"/>
  <c r="G74" i="31"/>
  <c r="H74" i="31" s="1"/>
  <c r="G75" i="31"/>
  <c r="H75" i="31" s="1"/>
  <c r="G76" i="31"/>
  <c r="H76" i="31" s="1"/>
  <c r="G78" i="31"/>
  <c r="H78" i="31" s="1"/>
  <c r="G79" i="31"/>
  <c r="H79" i="31" s="1"/>
  <c r="G80" i="31"/>
  <c r="H80" i="31" s="1"/>
  <c r="G71" i="31"/>
  <c r="H71" i="31" s="1"/>
  <c r="M5" i="43" l="1"/>
  <c r="L3" i="43"/>
  <c r="K3" i="43"/>
  <c r="C33" i="28"/>
  <c r="C41" i="28" s="1"/>
  <c r="J2" i="28"/>
  <c r="I3" i="28"/>
  <c r="F59" i="31"/>
  <c r="G59" i="31" s="1"/>
  <c r="E35" i="28"/>
  <c r="F58" i="31"/>
  <c r="G58" i="31" s="1"/>
  <c r="E34" i="28"/>
  <c r="F56" i="31"/>
  <c r="G56" i="31" s="1"/>
  <c r="E32" i="28"/>
  <c r="F57" i="31"/>
  <c r="G57" i="31" s="1"/>
  <c r="F55" i="31"/>
  <c r="G55" i="31" s="1"/>
  <c r="E31" i="28"/>
  <c r="N5" i="43" l="1"/>
  <c r="M4" i="43"/>
  <c r="M3" i="43" s="1"/>
  <c r="I29" i="28"/>
  <c r="I44" i="28"/>
  <c r="K2" i="28"/>
  <c r="J3" i="28"/>
  <c r="I39" i="28"/>
  <c r="O5" i="43" l="1"/>
  <c r="N4" i="43"/>
  <c r="N3" i="43" s="1"/>
  <c r="L2" i="28"/>
  <c r="K3" i="28"/>
  <c r="J29" i="28"/>
  <c r="J44" i="28"/>
  <c r="J43" i="28"/>
  <c r="I26" i="28"/>
  <c r="I41" i="28"/>
  <c r="I27" i="28"/>
  <c r="I42" i="28"/>
  <c r="J42" i="28"/>
  <c r="I25" i="28"/>
  <c r="I40" i="28"/>
  <c r="I28" i="28"/>
  <c r="I43" i="28"/>
  <c r="J39" i="28"/>
  <c r="E55" i="31"/>
  <c r="P5" i="43" l="1"/>
  <c r="O4" i="43"/>
  <c r="O3" i="43" s="1"/>
  <c r="I33" i="28"/>
  <c r="M2" i="28"/>
  <c r="L3" i="28"/>
  <c r="I34" i="28"/>
  <c r="K29" i="28"/>
  <c r="K44" i="28"/>
  <c r="I32" i="28"/>
  <c r="I35" i="28"/>
  <c r="K39" i="28"/>
  <c r="J27" i="28"/>
  <c r="K42" i="28"/>
  <c r="J26" i="28"/>
  <c r="J41" i="28"/>
  <c r="J25" i="28"/>
  <c r="J40" i="28"/>
  <c r="K43" i="28"/>
  <c r="J28" i="28"/>
  <c r="J24" i="28"/>
  <c r="K40" i="28"/>
  <c r="K41" i="28"/>
  <c r="Q5" i="43" l="1"/>
  <c r="P4" i="43"/>
  <c r="P3" i="43"/>
  <c r="J33" i="28"/>
  <c r="J32" i="28"/>
  <c r="J34" i="28"/>
  <c r="J35" i="28"/>
  <c r="J31" i="28"/>
  <c r="L29" i="28"/>
  <c r="L44" i="28"/>
  <c r="N2" i="28"/>
  <c r="M3" i="28"/>
  <c r="L40" i="28"/>
  <c r="K27" i="28"/>
  <c r="K26" i="28"/>
  <c r="L41" i="28"/>
  <c r="K24" i="28"/>
  <c r="K28" i="28"/>
  <c r="L42" i="28"/>
  <c r="L43" i="28"/>
  <c r="K25" i="28"/>
  <c r="R5" i="43" l="1"/>
  <c r="Q4" i="43"/>
  <c r="Q3" i="43"/>
  <c r="K31" i="28"/>
  <c r="K33" i="28"/>
  <c r="K35" i="28"/>
  <c r="K34" i="28"/>
  <c r="M40" i="28"/>
  <c r="M29" i="28"/>
  <c r="M44" i="28"/>
  <c r="M41" i="28"/>
  <c r="L24" i="28"/>
  <c r="O2" i="28"/>
  <c r="N3" i="28"/>
  <c r="L39" i="28"/>
  <c r="L25" i="28"/>
  <c r="K32" i="28"/>
  <c r="L27" i="28"/>
  <c r="L26" i="28"/>
  <c r="L28" i="28"/>
  <c r="M39" i="28"/>
  <c r="M43" i="28"/>
  <c r="M42" i="28"/>
  <c r="S5" i="43" l="1"/>
  <c r="R4" i="43"/>
  <c r="R3" i="43"/>
  <c r="M25" i="28"/>
  <c r="L31" i="28"/>
  <c r="L35" i="28"/>
  <c r="N40" i="28"/>
  <c r="N41" i="28"/>
  <c r="M26" i="28"/>
  <c r="L32" i="28"/>
  <c r="L33" i="28"/>
  <c r="N29" i="28"/>
  <c r="N44" i="28"/>
  <c r="L34" i="28"/>
  <c r="M24" i="28"/>
  <c r="P2" i="28"/>
  <c r="O3" i="28"/>
  <c r="M27" i="28"/>
  <c r="M28" i="28"/>
  <c r="N39" i="28"/>
  <c r="N43" i="28"/>
  <c r="N42" i="28"/>
  <c r="N25" i="28"/>
  <c r="M32" i="28"/>
  <c r="T5" i="43" l="1"/>
  <c r="S4" i="43"/>
  <c r="S3" i="43"/>
  <c r="N26" i="28"/>
  <c r="N33" i="28" s="1"/>
  <c r="M33" i="28"/>
  <c r="M34" i="28"/>
  <c r="M35" i="28"/>
  <c r="O40" i="28"/>
  <c r="O41" i="28"/>
  <c r="N27" i="28"/>
  <c r="O29" i="28"/>
  <c r="O44" i="28"/>
  <c r="N28" i="28"/>
  <c r="M31" i="28"/>
  <c r="N24" i="28"/>
  <c r="Q2" i="28"/>
  <c r="P3" i="28"/>
  <c r="O42" i="28"/>
  <c r="O39" i="28"/>
  <c r="O43" i="28"/>
  <c r="O25" i="28"/>
  <c r="N32" i="28"/>
  <c r="O26" i="28"/>
  <c r="G77" i="31"/>
  <c r="H77" i="31" s="1"/>
  <c r="D82" i="31"/>
  <c r="E86" i="31" s="1"/>
  <c r="E70" i="31"/>
  <c r="U5" i="43" l="1"/>
  <c r="T4" i="43"/>
  <c r="T3" i="43"/>
  <c r="N31" i="28"/>
  <c r="N34" i="28"/>
  <c r="N35" i="28"/>
  <c r="P41" i="28"/>
  <c r="O27" i="28"/>
  <c r="O34" i="28" s="1"/>
  <c r="O28" i="28"/>
  <c r="O35" i="28" s="1"/>
  <c r="P29" i="28"/>
  <c r="P44" i="28"/>
  <c r="R2" i="28"/>
  <c r="Q3" i="28"/>
  <c r="O24" i="28"/>
  <c r="O31" i="28" s="1"/>
  <c r="P39" i="28"/>
  <c r="P43" i="28"/>
  <c r="P42" i="28"/>
  <c r="O32" i="28"/>
  <c r="F60" i="31"/>
  <c r="G60" i="31" s="1"/>
  <c r="E36" i="28"/>
  <c r="P26" i="28"/>
  <c r="O33" i="28"/>
  <c r="F46" i="31"/>
  <c r="V5" i="43" l="1"/>
  <c r="U4" i="43"/>
  <c r="U3" i="43" s="1"/>
  <c r="P27" i="28"/>
  <c r="P34" i="28" s="1"/>
  <c r="Q40" i="28"/>
  <c r="P40" i="28"/>
  <c r="P25" i="28"/>
  <c r="Q25" i="28" s="1"/>
  <c r="Q41" i="28"/>
  <c r="P28" i="28"/>
  <c r="P35" i="28" s="1"/>
  <c r="P24" i="28"/>
  <c r="P31" i="28" s="1"/>
  <c r="Q44" i="28"/>
  <c r="Q29" i="28"/>
  <c r="Q36" i="28" s="1"/>
  <c r="S2" i="28"/>
  <c r="R3" i="28"/>
  <c r="Q39" i="28"/>
  <c r="Q43" i="28"/>
  <c r="Q27" i="28"/>
  <c r="Q34" i="28" s="1"/>
  <c r="Q42" i="28"/>
  <c r="Q26" i="28"/>
  <c r="P33" i="28"/>
  <c r="I36" i="28"/>
  <c r="J36" i="28"/>
  <c r="P36" i="28"/>
  <c r="K36" i="28"/>
  <c r="N36" i="28"/>
  <c r="L36" i="28"/>
  <c r="M36" i="28"/>
  <c r="O36" i="28"/>
  <c r="W5" i="43" l="1"/>
  <c r="V4" i="43"/>
  <c r="V3" i="43" s="1"/>
  <c r="Q24" i="28"/>
  <c r="Q31" i="28" s="1"/>
  <c r="P32" i="28"/>
  <c r="R40" i="28"/>
  <c r="R41" i="28"/>
  <c r="Q28" i="28"/>
  <c r="Q35" i="28" s="1"/>
  <c r="R44" i="28"/>
  <c r="R29" i="28"/>
  <c r="T2" i="28"/>
  <c r="S3" i="28"/>
  <c r="R43" i="28"/>
  <c r="R27" i="28"/>
  <c r="R34" i="28" s="1"/>
  <c r="R42" i="28"/>
  <c r="R39" i="28"/>
  <c r="R26" i="28"/>
  <c r="Q33" i="28"/>
  <c r="R25" i="28"/>
  <c r="Q32" i="28"/>
  <c r="E60" i="31"/>
  <c r="E59" i="31"/>
  <c r="E58" i="31"/>
  <c r="E57" i="31"/>
  <c r="E56" i="31"/>
  <c r="X5" i="43" l="1"/>
  <c r="W4" i="43"/>
  <c r="W3" i="43" s="1"/>
  <c r="R24" i="28"/>
  <c r="R31" i="28" s="1"/>
  <c r="U2" i="28"/>
  <c r="S40" i="28"/>
  <c r="V2" i="28"/>
  <c r="U3" i="28"/>
  <c r="R28" i="28"/>
  <c r="R35" i="28" s="1"/>
  <c r="S44" i="28"/>
  <c r="S29" i="28"/>
  <c r="S36" i="28" s="1"/>
  <c r="R36" i="28"/>
  <c r="T3" i="28"/>
  <c r="S43" i="28"/>
  <c r="S27" i="28"/>
  <c r="S34" i="28" s="1"/>
  <c r="S42" i="28"/>
  <c r="S24" i="28"/>
  <c r="S31" i="28" s="1"/>
  <c r="S39" i="28"/>
  <c r="R33" i="28"/>
  <c r="S25" i="28"/>
  <c r="R32" i="28"/>
  <c r="Y5" i="43" l="1"/>
  <c r="X4" i="43"/>
  <c r="X3" i="43" s="1"/>
  <c r="S28" i="28"/>
  <c r="S35" i="28" s="1"/>
  <c r="T41" i="28"/>
  <c r="V3" i="28"/>
  <c r="W2" i="28"/>
  <c r="S41" i="28"/>
  <c r="S26" i="28"/>
  <c r="T26" i="28" s="1"/>
  <c r="T40" i="28"/>
  <c r="T27" i="28"/>
  <c r="T34" i="28" s="1"/>
  <c r="T42" i="28"/>
  <c r="T43" i="28"/>
  <c r="T24" i="28"/>
  <c r="T31" i="28" s="1"/>
  <c r="T39" i="28"/>
  <c r="S32" i="28"/>
  <c r="F30" i="28"/>
  <c r="Z5" i="43" l="1"/>
  <c r="Y4" i="43"/>
  <c r="Y3" i="43" s="1"/>
  <c r="T28" i="28"/>
  <c r="T35" i="28" s="1"/>
  <c r="T25" i="28"/>
  <c r="T32" i="28" s="1"/>
  <c r="U41" i="28"/>
  <c r="S33" i="28"/>
  <c r="W3" i="28"/>
  <c r="X2" i="28"/>
  <c r="T44" i="28"/>
  <c r="T29" i="28"/>
  <c r="T36" i="28" s="1"/>
  <c r="U43" i="28"/>
  <c r="U24" i="28"/>
  <c r="U39" i="28"/>
  <c r="U27" i="28"/>
  <c r="U42" i="28"/>
  <c r="U26" i="28"/>
  <c r="T33" i="28"/>
  <c r="V41" i="28"/>
  <c r="E82" i="31"/>
  <c r="F80" i="31"/>
  <c r="F79" i="31"/>
  <c r="F78" i="31"/>
  <c r="F77" i="31"/>
  <c r="F76" i="31"/>
  <c r="F75" i="31"/>
  <c r="F74" i="31"/>
  <c r="F73" i="31"/>
  <c r="F72" i="31"/>
  <c r="F71" i="31"/>
  <c r="AA5" i="43" l="1"/>
  <c r="Z4" i="43"/>
  <c r="Z3" i="43" s="1"/>
  <c r="U28" i="28"/>
  <c r="U35" i="28" s="1"/>
  <c r="U25" i="28"/>
  <c r="U32" i="28" s="1"/>
  <c r="Y2" i="28"/>
  <c r="X3" i="28"/>
  <c r="U40" i="28"/>
  <c r="U31" i="28"/>
  <c r="U29" i="28"/>
  <c r="U36" i="28" s="1"/>
  <c r="U44" i="28"/>
  <c r="U34" i="28"/>
  <c r="V43" i="28"/>
  <c r="V27" i="28"/>
  <c r="V34" i="28" s="1"/>
  <c r="V42" i="28"/>
  <c r="V24" i="28"/>
  <c r="V31" i="28" s="1"/>
  <c r="V39" i="28"/>
  <c r="V26" i="28"/>
  <c r="U33" i="28"/>
  <c r="W41" i="28"/>
  <c r="AB5" i="43" l="1"/>
  <c r="AA4" i="43"/>
  <c r="AA3" i="43" s="1"/>
  <c r="V28" i="28"/>
  <c r="V35" i="28" s="1"/>
  <c r="V40" i="28"/>
  <c r="Z2" i="28"/>
  <c r="Y3" i="28"/>
  <c r="V25" i="28"/>
  <c r="V32" i="28" s="1"/>
  <c r="V44" i="28"/>
  <c r="V29" i="28"/>
  <c r="V36" i="28" s="1"/>
  <c r="W28" i="28"/>
  <c r="W43" i="28"/>
  <c r="W27" i="28"/>
  <c r="W42" i="28"/>
  <c r="W24" i="28"/>
  <c r="W39" i="28"/>
  <c r="W26" i="28"/>
  <c r="V33" i="28"/>
  <c r="X41" i="28"/>
  <c r="I37" i="28"/>
  <c r="I45" i="28"/>
  <c r="B146" i="31"/>
  <c r="B145" i="31"/>
  <c r="H47" i="31"/>
  <c r="I47" i="31"/>
  <c r="H46" i="31"/>
  <c r="I46" i="31"/>
  <c r="I45" i="31"/>
  <c r="H45" i="31"/>
  <c r="H44" i="31"/>
  <c r="I44" i="31"/>
  <c r="H43" i="31"/>
  <c r="I43" i="31"/>
  <c r="I42" i="31"/>
  <c r="H42" i="31"/>
  <c r="H41" i="31"/>
  <c r="G41" i="31"/>
  <c r="I41" i="31" s="1"/>
  <c r="H40" i="31"/>
  <c r="G40" i="31"/>
  <c r="I40" i="31" s="1"/>
  <c r="I39" i="31"/>
  <c r="H39" i="31"/>
  <c r="AC5" i="43" l="1"/>
  <c r="AB4" i="43"/>
  <c r="AB3" i="43" s="1"/>
  <c r="W25" i="28"/>
  <c r="X25" i="28"/>
  <c r="W40" i="28"/>
  <c r="AA2" i="28"/>
  <c r="Z3" i="28"/>
  <c r="W44" i="28"/>
  <c r="W29" i="28"/>
  <c r="W36" i="28" s="1"/>
  <c r="W35" i="28"/>
  <c r="W34" i="28"/>
  <c r="W31" i="28"/>
  <c r="X24" i="28"/>
  <c r="X31" i="28" s="1"/>
  <c r="X39" i="28"/>
  <c r="X28" i="28"/>
  <c r="X35" i="28" s="1"/>
  <c r="X43" i="28"/>
  <c r="X27" i="28"/>
  <c r="X34" i="28" s="1"/>
  <c r="X42" i="28"/>
  <c r="W32" i="28"/>
  <c r="X26" i="28"/>
  <c r="W33" i="28"/>
  <c r="Y41" i="28"/>
  <c r="J45" i="28"/>
  <c r="J37" i="28"/>
  <c r="K45" i="28"/>
  <c r="AD5" i="43" l="1"/>
  <c r="AC4" i="43"/>
  <c r="AC3" i="43" s="1"/>
  <c r="AB2" i="28"/>
  <c r="AA3" i="28"/>
  <c r="Y25" i="28"/>
  <c r="X40" i="28"/>
  <c r="X44" i="28"/>
  <c r="X29" i="28"/>
  <c r="Y24" i="28"/>
  <c r="Y31" i="28" s="1"/>
  <c r="Y39" i="28"/>
  <c r="Y28" i="28"/>
  <c r="Y35" i="28" s="1"/>
  <c r="Y43" i="28"/>
  <c r="Y27" i="28"/>
  <c r="Y42" i="28"/>
  <c r="X32" i="28"/>
  <c r="Y26" i="28"/>
  <c r="X33" i="28"/>
  <c r="Z41" i="28"/>
  <c r="L45" i="28"/>
  <c r="K37" i="28"/>
  <c r="AE5" i="43" l="1"/>
  <c r="AD4" i="43"/>
  <c r="AD3" i="43" s="1"/>
  <c r="Z25" i="28"/>
  <c r="Y40" i="28"/>
  <c r="AC2" i="28"/>
  <c r="AB3" i="28"/>
  <c r="Y34" i="28"/>
  <c r="Y29" i="28"/>
  <c r="Y36" i="28" s="1"/>
  <c r="X36" i="28"/>
  <c r="Y44" i="28"/>
  <c r="Z28" i="28"/>
  <c r="Z35" i="28" s="1"/>
  <c r="Z43" i="28"/>
  <c r="Z24" i="28"/>
  <c r="Z31" i="28" s="1"/>
  <c r="Z39" i="28"/>
  <c r="Z27" i="28"/>
  <c r="Z34" i="28" s="1"/>
  <c r="Z42" i="28"/>
  <c r="Y32" i="28"/>
  <c r="Z26" i="28"/>
  <c r="Y33" i="28"/>
  <c r="AA41" i="28"/>
  <c r="L37" i="28"/>
  <c r="M45" i="28"/>
  <c r="AF5" i="43" l="1"/>
  <c r="AE4" i="43"/>
  <c r="AE3" i="43" s="1"/>
  <c r="Z40" i="28"/>
  <c r="AC3" i="28"/>
  <c r="AD2" i="28"/>
  <c r="Z44" i="28"/>
  <c r="Z29" i="28"/>
  <c r="Z36" i="28" s="1"/>
  <c r="AA24" i="28"/>
  <c r="AA31" i="28" s="1"/>
  <c r="AA39" i="28"/>
  <c r="AA27" i="28"/>
  <c r="AA34" i="28" s="1"/>
  <c r="AA42" i="28"/>
  <c r="AA28" i="28"/>
  <c r="AA35" i="28" s="1"/>
  <c r="AA43" i="28"/>
  <c r="AA25" i="28"/>
  <c r="Z32" i="28"/>
  <c r="AA26" i="28"/>
  <c r="Z33" i="28"/>
  <c r="AB41" i="28"/>
  <c r="M37" i="28"/>
  <c r="N45" i="28"/>
  <c r="AG5" i="43" l="1"/>
  <c r="AF4" i="43"/>
  <c r="AF3" i="43" s="1"/>
  <c r="AA40" i="28"/>
  <c r="AD3" i="28"/>
  <c r="AE2" i="28"/>
  <c r="AA29" i="28"/>
  <c r="AA36" i="28" s="1"/>
  <c r="AA44" i="28"/>
  <c r="AB27" i="28"/>
  <c r="AB34" i="28" s="1"/>
  <c r="AB42" i="28"/>
  <c r="AB28" i="28"/>
  <c r="AB35" i="28" s="1"/>
  <c r="AB43" i="28"/>
  <c r="AB24" i="28"/>
  <c r="AB31" i="28" s="1"/>
  <c r="AB39" i="28"/>
  <c r="AB25" i="28"/>
  <c r="AA32" i="28"/>
  <c r="AB26" i="28"/>
  <c r="AA33" i="28"/>
  <c r="AC41" i="28"/>
  <c r="N37" i="28"/>
  <c r="O45" i="28"/>
  <c r="AH5" i="43" l="1"/>
  <c r="AG4" i="43"/>
  <c r="AG3" i="43" s="1"/>
  <c r="AC25" i="28"/>
  <c r="AB40" i="28"/>
  <c r="AE3" i="28"/>
  <c r="AF2" i="28"/>
  <c r="AB29" i="28"/>
  <c r="AB36" i="28" s="1"/>
  <c r="AB44" i="28"/>
  <c r="AC24" i="28"/>
  <c r="AC31" i="28" s="1"/>
  <c r="AC39" i="28"/>
  <c r="AC28" i="28"/>
  <c r="AC35" i="28" s="1"/>
  <c r="AC43" i="28"/>
  <c r="AC27" i="28"/>
  <c r="AC34" i="28" s="1"/>
  <c r="AC42" i="28"/>
  <c r="AB32" i="28"/>
  <c r="AC26" i="28"/>
  <c r="AB33" i="28"/>
  <c r="AD41" i="28"/>
  <c r="P45" i="28"/>
  <c r="O37" i="28"/>
  <c r="AI5" i="43" l="1"/>
  <c r="AH4" i="43"/>
  <c r="AH3" i="43" s="1"/>
  <c r="AF3" i="28"/>
  <c r="AG2" i="28"/>
  <c r="AC40" i="28"/>
  <c r="AC29" i="28"/>
  <c r="AC36" i="28" s="1"/>
  <c r="AC44" i="28"/>
  <c r="AD28" i="28"/>
  <c r="AD35" i="28" s="1"/>
  <c r="AD43" i="28"/>
  <c r="AD27" i="28"/>
  <c r="AD34" i="28" s="1"/>
  <c r="AD42" i="28"/>
  <c r="AD24" i="28"/>
  <c r="AD31" i="28" s="1"/>
  <c r="AD39" i="28"/>
  <c r="AD25" i="28"/>
  <c r="AC32" i="28"/>
  <c r="AD26" i="28"/>
  <c r="AC33" i="28"/>
  <c r="AE41" i="28"/>
  <c r="P37" i="28"/>
  <c r="Q45" i="28"/>
  <c r="AJ5" i="43" l="1"/>
  <c r="AI4" i="43"/>
  <c r="AI3" i="43" s="1"/>
  <c r="AD40" i="28"/>
  <c r="AG3" i="28"/>
  <c r="AH2" i="28"/>
  <c r="AD44" i="28"/>
  <c r="AD29" i="28"/>
  <c r="AD36" i="28" s="1"/>
  <c r="AE28" i="28"/>
  <c r="AE35" i="28" s="1"/>
  <c r="AE43" i="28"/>
  <c r="AE27" i="28"/>
  <c r="AE34" i="28" s="1"/>
  <c r="AE42" i="28"/>
  <c r="AE24" i="28"/>
  <c r="AE31" i="28" s="1"/>
  <c r="AE39" i="28"/>
  <c r="AE25" i="28"/>
  <c r="AD32" i="28"/>
  <c r="AE26" i="28"/>
  <c r="AD33" i="28"/>
  <c r="AF41" i="28"/>
  <c r="R45" i="28"/>
  <c r="Q37" i="28"/>
  <c r="AK5" i="43" l="1"/>
  <c r="AJ4" i="43"/>
  <c r="AJ3" i="43" s="1"/>
  <c r="AF25" i="28"/>
  <c r="AE40" i="28"/>
  <c r="AH3" i="28"/>
  <c r="AI2" i="28"/>
  <c r="AE29" i="28"/>
  <c r="AE36" i="28" s="1"/>
  <c r="AE44" i="28"/>
  <c r="AF24" i="28"/>
  <c r="AF31" i="28" s="1"/>
  <c r="AF39" i="28"/>
  <c r="AF27" i="28"/>
  <c r="AF34" i="28" s="1"/>
  <c r="AF42" i="28"/>
  <c r="AF28" i="28"/>
  <c r="AF35" i="28" s="1"/>
  <c r="AF43" i="28"/>
  <c r="AE32" i="28"/>
  <c r="AF26" i="28"/>
  <c r="AE33" i="28"/>
  <c r="AG41" i="28"/>
  <c r="S45" i="28"/>
  <c r="R37" i="28"/>
  <c r="AL5" i="43" l="1"/>
  <c r="AK4" i="43"/>
  <c r="AK3" i="43" s="1"/>
  <c r="AG25" i="28"/>
  <c r="AF40" i="28"/>
  <c r="AI3" i="28"/>
  <c r="AJ2" i="28"/>
  <c r="AF44" i="28"/>
  <c r="AF29" i="28"/>
  <c r="AG24" i="28"/>
  <c r="AG39" i="28"/>
  <c r="AG28" i="28"/>
  <c r="AG35" i="28" s="1"/>
  <c r="AG43" i="28"/>
  <c r="AG27" i="28"/>
  <c r="AG42" i="28"/>
  <c r="AF32" i="28"/>
  <c r="AG26" i="28"/>
  <c r="AF33" i="28"/>
  <c r="AH41" i="28"/>
  <c r="S37" i="28"/>
  <c r="T45" i="28"/>
  <c r="AM5" i="43" l="1"/>
  <c r="AL4" i="43"/>
  <c r="AL3" i="43" s="1"/>
  <c r="AJ3" i="28"/>
  <c r="AK2" i="28"/>
  <c r="AG40" i="28"/>
  <c r="AG44" i="28"/>
  <c r="AG34" i="28"/>
  <c r="AG31" i="28"/>
  <c r="AG29" i="28"/>
  <c r="AF36" i="28"/>
  <c r="AH24" i="28"/>
  <c r="AH31" i="28" s="1"/>
  <c r="AH39" i="28"/>
  <c r="AH28" i="28"/>
  <c r="AH35" i="28" s="1"/>
  <c r="AH43" i="28"/>
  <c r="AH27" i="28"/>
  <c r="AH34" i="28" s="1"/>
  <c r="AH42" i="28"/>
  <c r="AH25" i="28"/>
  <c r="AG32" i="28"/>
  <c r="AH26" i="28"/>
  <c r="AG33" i="28"/>
  <c r="AI41" i="28"/>
  <c r="T37" i="28"/>
  <c r="U45" i="28"/>
  <c r="AN5" i="43" l="1"/>
  <c r="AM4" i="43"/>
  <c r="AM3" i="43" s="1"/>
  <c r="AL2" i="28"/>
  <c r="AK3" i="28"/>
  <c r="AI25" i="28"/>
  <c r="AH40" i="28"/>
  <c r="AG36" i="28"/>
  <c r="AH29" i="28"/>
  <c r="AH36" i="28" s="1"/>
  <c r="AH44" i="28"/>
  <c r="AI27" i="28"/>
  <c r="AI42" i="28"/>
  <c r="AI24" i="28"/>
  <c r="AI31" i="28" s="1"/>
  <c r="AI39" i="28"/>
  <c r="AI28" i="28"/>
  <c r="AI35" i="28" s="1"/>
  <c r="AI43" i="28"/>
  <c r="AH32" i="28"/>
  <c r="AI26" i="28"/>
  <c r="AH33" i="28"/>
  <c r="AJ41" i="28"/>
  <c r="U37" i="28"/>
  <c r="V45" i="28"/>
  <c r="AO5" i="43" l="1"/>
  <c r="AN4" i="43"/>
  <c r="AN3" i="43" s="1"/>
  <c r="AJ40" i="28"/>
  <c r="AI40" i="28"/>
  <c r="AM2" i="28"/>
  <c r="AL3" i="28"/>
  <c r="AK40" i="28"/>
  <c r="AI34" i="28"/>
  <c r="AI29" i="28"/>
  <c r="AI44" i="28"/>
  <c r="AJ27" i="28"/>
  <c r="AJ34" i="28" s="1"/>
  <c r="AJ42" i="28"/>
  <c r="AJ24" i="28"/>
  <c r="AJ31" i="28" s="1"/>
  <c r="AJ39" i="28"/>
  <c r="AJ28" i="28"/>
  <c r="AJ43" i="28"/>
  <c r="AJ25" i="28"/>
  <c r="AI32" i="28"/>
  <c r="AJ26" i="28"/>
  <c r="AI33" i="28"/>
  <c r="AK41" i="28"/>
  <c r="V37" i="28"/>
  <c r="W45" i="28"/>
  <c r="AP5" i="43" l="1"/>
  <c r="AO4" i="43"/>
  <c r="AO3" i="43" s="1"/>
  <c r="AM3" i="28"/>
  <c r="AN2" i="28"/>
  <c r="AI36" i="28"/>
  <c r="AJ35" i="28"/>
  <c r="AJ44" i="28"/>
  <c r="AJ29" i="28"/>
  <c r="AJ36" i="28" s="1"/>
  <c r="AK24" i="28"/>
  <c r="AK31" i="28" s="1"/>
  <c r="AK39" i="28"/>
  <c r="AK28" i="28"/>
  <c r="AK35" i="28" s="1"/>
  <c r="AK43" i="28"/>
  <c r="AK27" i="28"/>
  <c r="AK34" i="28" s="1"/>
  <c r="AK42" i="28"/>
  <c r="AK25" i="28"/>
  <c r="AJ32" i="28"/>
  <c r="AK26" i="28"/>
  <c r="AJ33" i="28"/>
  <c r="AL40" i="28"/>
  <c r="AL41" i="28"/>
  <c r="X45" i="28"/>
  <c r="W37" i="28"/>
  <c r="AQ5" i="43" l="1"/>
  <c r="AP4" i="43"/>
  <c r="AP3" i="43" s="1"/>
  <c r="AO2" i="28"/>
  <c r="AN3" i="28"/>
  <c r="AK29" i="28"/>
  <c r="AK36" i="28" s="1"/>
  <c r="AK44" i="28"/>
  <c r="AL24" i="28"/>
  <c r="AL31" i="28" s="1"/>
  <c r="AL39" i="28"/>
  <c r="AL28" i="28"/>
  <c r="AL35" i="28" s="1"/>
  <c r="AL43" i="28"/>
  <c r="AL27" i="28"/>
  <c r="AL34" i="28" s="1"/>
  <c r="AL42" i="28"/>
  <c r="AL25" i="28"/>
  <c r="AK32" i="28"/>
  <c r="AL26" i="28"/>
  <c r="AK33" i="28"/>
  <c r="AM41" i="28"/>
  <c r="AM40" i="28"/>
  <c r="Y45" i="28"/>
  <c r="X37" i="28"/>
  <c r="AR5" i="43" l="1"/>
  <c r="AQ4" i="43"/>
  <c r="AQ3" i="43" s="1"/>
  <c r="AP2" i="28"/>
  <c r="AO3" i="28"/>
  <c r="AL44" i="28"/>
  <c r="AL29" i="28"/>
  <c r="AM27" i="28"/>
  <c r="AM34" i="28" s="1"/>
  <c r="AM42" i="28"/>
  <c r="AM24" i="28"/>
  <c r="AM31" i="28" s="1"/>
  <c r="AM39" i="28"/>
  <c r="AM28" i="28"/>
  <c r="AM35" i="28" s="1"/>
  <c r="AM43" i="28"/>
  <c r="AM26" i="28"/>
  <c r="AL33" i="28"/>
  <c r="AM25" i="28"/>
  <c r="AL32" i="28"/>
  <c r="AN40" i="28"/>
  <c r="AN41" i="28"/>
  <c r="Z45" i="28"/>
  <c r="Y37" i="28"/>
  <c r="AS5" i="43" l="1"/>
  <c r="AT5" i="43" s="1"/>
  <c r="AR4" i="43"/>
  <c r="AR3" i="43"/>
  <c r="AP3" i="28"/>
  <c r="AQ2" i="28"/>
  <c r="AL36" i="28"/>
  <c r="AM29" i="28"/>
  <c r="AM36" i="28" s="1"/>
  <c r="AM44" i="28"/>
  <c r="AN27" i="28"/>
  <c r="AN34" i="28" s="1"/>
  <c r="AN42" i="28"/>
  <c r="AN24" i="28"/>
  <c r="AN31" i="28" s="1"/>
  <c r="AN39" i="28"/>
  <c r="AN28" i="28"/>
  <c r="AN35" i="28" s="1"/>
  <c r="AN43" i="28"/>
  <c r="AN26" i="28"/>
  <c r="AM33" i="28"/>
  <c r="AN25" i="28"/>
  <c r="AM32" i="28"/>
  <c r="AO40" i="28"/>
  <c r="AO41" i="28"/>
  <c r="Z37" i="28"/>
  <c r="AA45" i="28"/>
  <c r="AU5" i="43" l="1"/>
  <c r="AS4" i="43"/>
  <c r="AS3" i="43" s="1"/>
  <c r="AR2" i="28"/>
  <c r="AQ3" i="28"/>
  <c r="AN29" i="28"/>
  <c r="AN36" i="28" s="1"/>
  <c r="AN44" i="28"/>
  <c r="AO24" i="28"/>
  <c r="AO31" i="28" s="1"/>
  <c r="AO39" i="28"/>
  <c r="AO28" i="28"/>
  <c r="AO35" i="28" s="1"/>
  <c r="AO43" i="28"/>
  <c r="AO27" i="28"/>
  <c r="AO34" i="28" s="1"/>
  <c r="AO42" i="28"/>
  <c r="AO26" i="28"/>
  <c r="AN33" i="28"/>
  <c r="AO25" i="28"/>
  <c r="AN32" i="28"/>
  <c r="AP40" i="28"/>
  <c r="AP41" i="28"/>
  <c r="AP43" i="28"/>
  <c r="AB45" i="28"/>
  <c r="AA37" i="28"/>
  <c r="AT4" i="43" l="1"/>
  <c r="AT3" i="43" s="1"/>
  <c r="AU4" i="43"/>
  <c r="AU3" i="43" s="1"/>
  <c r="AR3" i="28"/>
  <c r="AO29" i="28"/>
  <c r="AO36" i="28" s="1"/>
  <c r="AO44" i="28"/>
  <c r="AP27" i="28"/>
  <c r="AP34" i="28" s="1"/>
  <c r="AP42" i="28"/>
  <c r="AP24" i="28"/>
  <c r="AP31" i="28" s="1"/>
  <c r="AP39" i="28"/>
  <c r="AP28" i="28"/>
  <c r="AP35" i="28" s="1"/>
  <c r="AP26" i="28"/>
  <c r="AO33" i="28"/>
  <c r="AP25" i="28"/>
  <c r="AO32" i="28"/>
  <c r="AQ41" i="28"/>
  <c r="AQ40" i="28"/>
  <c r="AC45" i="28"/>
  <c r="AB37" i="28"/>
  <c r="AT25" i="28" l="1"/>
  <c r="AT27" i="28"/>
  <c r="AT24" i="28"/>
  <c r="AT29" i="28"/>
  <c r="AT28" i="28"/>
  <c r="AT26" i="28"/>
  <c r="AS40" i="28"/>
  <c r="AS36" i="28"/>
  <c r="AP44" i="28"/>
  <c r="AP29" i="28"/>
  <c r="AP36" i="28" s="1"/>
  <c r="AQ24" i="28"/>
  <c r="AQ31" i="28" s="1"/>
  <c r="AQ39" i="28"/>
  <c r="AQ28" i="28"/>
  <c r="AQ43" i="28"/>
  <c r="AQ27" i="28"/>
  <c r="AQ34" i="28" s="1"/>
  <c r="AQ42" i="28"/>
  <c r="AQ35" i="28"/>
  <c r="AQ25" i="28"/>
  <c r="AP32" i="28"/>
  <c r="AQ26" i="28"/>
  <c r="AP33" i="28"/>
  <c r="AR40" i="28"/>
  <c r="AU40" i="28" s="1"/>
  <c r="AT40" i="28" s="1"/>
  <c r="AR41" i="28"/>
  <c r="AU41" i="28" s="1"/>
  <c r="AD45" i="28"/>
  <c r="AC37" i="28"/>
  <c r="AQ44" i="28" l="1"/>
  <c r="AQ29" i="28"/>
  <c r="AS41" i="28"/>
  <c r="AT41" i="28"/>
  <c r="AR27" i="28"/>
  <c r="AR42" i="28"/>
  <c r="AU42" i="28" s="1"/>
  <c r="AR24" i="28"/>
  <c r="AR39" i="28"/>
  <c r="AR28" i="28"/>
  <c r="AR43" i="28"/>
  <c r="AU43" i="28" s="1"/>
  <c r="AR25" i="28"/>
  <c r="AQ32" i="28"/>
  <c r="AR26" i="28"/>
  <c r="AQ33" i="28"/>
  <c r="AD37" i="28"/>
  <c r="AE45" i="28"/>
  <c r="AU28" i="28" l="1"/>
  <c r="AU27" i="28"/>
  <c r="AU26" i="28"/>
  <c r="AU25" i="28"/>
  <c r="AU24" i="28"/>
  <c r="AQ36" i="28"/>
  <c r="AS42" i="28"/>
  <c r="AT42" i="28"/>
  <c r="AR33" i="28"/>
  <c r="AR35" i="28"/>
  <c r="AR34" i="28"/>
  <c r="AS43" i="28"/>
  <c r="AT43" i="28"/>
  <c r="AR44" i="28"/>
  <c r="AU44" i="28" s="1"/>
  <c r="AR29" i="28"/>
  <c r="AR32" i="28"/>
  <c r="AR31" i="28"/>
  <c r="AS35" i="28"/>
  <c r="AT35" i="28"/>
  <c r="AS34" i="28"/>
  <c r="AT34" i="28"/>
  <c r="AF45" i="28"/>
  <c r="AE37" i="28"/>
  <c r="AU32" i="28" l="1"/>
  <c r="AU29" i="28"/>
  <c r="AS26" i="28"/>
  <c r="AU35" i="28"/>
  <c r="AS27" i="28"/>
  <c r="AS24" i="28"/>
  <c r="AU33" i="28"/>
  <c r="AS25" i="28"/>
  <c r="AS28" i="28"/>
  <c r="AS44" i="28"/>
  <c r="AT44" i="28"/>
  <c r="AU31" i="28"/>
  <c r="AU34" i="28"/>
  <c r="AR36" i="28"/>
  <c r="AS33" i="28"/>
  <c r="AT33" i="28"/>
  <c r="AS32" i="28"/>
  <c r="AT32" i="28"/>
  <c r="AS31" i="28"/>
  <c r="AT31" i="28"/>
  <c r="AF37" i="28"/>
  <c r="AG45" i="28"/>
  <c r="AS29" i="28" l="1"/>
  <c r="AU36" i="28"/>
  <c r="AG37" i="28"/>
  <c r="AH45" i="28"/>
  <c r="AT36" i="28" l="1"/>
  <c r="AH37" i="28"/>
  <c r="AI45" i="28"/>
  <c r="AI37" i="28" l="1"/>
  <c r="AJ45" i="28"/>
  <c r="AJ37" i="28" l="1"/>
  <c r="AK45" i="28"/>
  <c r="AK37" i="28" l="1"/>
  <c r="AL45" i="28"/>
  <c r="AL37" i="28" l="1"/>
  <c r="AM45" i="28"/>
  <c r="AM37" i="28" l="1"/>
  <c r="AN45" i="28"/>
  <c r="AN37" i="28" l="1"/>
  <c r="AO45" i="28"/>
  <c r="AO37" i="28" l="1"/>
  <c r="AP45" i="28"/>
  <c r="AP37" i="28" l="1"/>
  <c r="AQ45" i="28"/>
  <c r="AR45" i="28"/>
  <c r="AQ37" i="28" l="1"/>
  <c r="AR37" i="28"/>
  <c r="E83" i="31" l="1"/>
  <c r="E87" i="31" s="1"/>
  <c r="C146" i="31" l="1"/>
  <c r="C145" i="31" l="1"/>
</calcChain>
</file>

<file path=xl/comments1.xml><?xml version="1.0" encoding="utf-8"?>
<comments xmlns="http://schemas.openxmlformats.org/spreadsheetml/2006/main">
  <authors>
    <author>Mih ajlo</author>
  </authors>
  <commentList>
    <comment ref="C7" authorId="0" shapeId="0">
      <text>
        <r>
          <rPr>
            <b/>
            <sz val="9"/>
            <color indexed="81"/>
            <rFont val="Segoe UI"/>
            <family val="2"/>
          </rPr>
          <t>Mih ajlo:</t>
        </r>
        <r>
          <rPr>
            <sz val="9"/>
            <color indexed="81"/>
            <rFont val="Segoe UI"/>
            <family val="2"/>
          </rPr>
          <t xml:space="preserve">
check IRR calculation
</t>
        </r>
      </text>
    </comment>
  </commentList>
</comments>
</file>

<file path=xl/sharedStrings.xml><?xml version="1.0" encoding="utf-8"?>
<sst xmlns="http://schemas.openxmlformats.org/spreadsheetml/2006/main" count="272" uniqueCount="144">
  <si>
    <t>Affiliate Programs</t>
  </si>
  <si>
    <t>Worst Case</t>
  </si>
  <si>
    <t>Realistic Case</t>
  </si>
  <si>
    <t>Shop e commerce</t>
  </si>
  <si>
    <t>NPV</t>
  </si>
  <si>
    <t>Assumptions</t>
  </si>
  <si>
    <t>Nr of treatments p practitioner p month</t>
  </si>
  <si>
    <t>Total nr of practitioners</t>
  </si>
  <si>
    <t>Total nr of treatments</t>
  </si>
  <si>
    <t>Prices of treatments</t>
  </si>
  <si>
    <t>RC vs WC</t>
  </si>
  <si>
    <t>Lower starting point</t>
  </si>
  <si>
    <t>Ramp up month 1-5</t>
  </si>
  <si>
    <t>months 5-19</t>
  </si>
  <si>
    <t>months 19 onwards</t>
  </si>
  <si>
    <t>Nr of practitioners</t>
  </si>
  <si>
    <t>Margin of the transaction</t>
  </si>
  <si>
    <t>decreasing calcs</t>
  </si>
  <si>
    <t>Breakeven after X months</t>
  </si>
  <si>
    <t>Worst Case Sensetivity Analysis</t>
  </si>
  <si>
    <t>low</t>
  </si>
  <si>
    <t>as is</t>
  </si>
  <si>
    <t>high</t>
  </si>
  <si>
    <t>Margin</t>
  </si>
  <si>
    <t>Prices of treatm, Massage </t>
  </si>
  <si>
    <t>Prices of treatm, Nails </t>
  </si>
  <si>
    <t>Prices of treatm, Hair Removal </t>
  </si>
  <si>
    <t>Prices of treatm, Body </t>
  </si>
  <si>
    <t>Prices of treatm, Face </t>
  </si>
  <si>
    <t>Prices of treatm, Hair </t>
  </si>
  <si>
    <t>Prices of treatm, Holistic </t>
  </si>
  <si>
    <t>Prices of treatm, Personal Training</t>
  </si>
  <si>
    <t>Prices of treatm, Yoga</t>
  </si>
  <si>
    <t>Prices of treatm, Massage , amr</t>
  </si>
  <si>
    <t>Prices of treatm, Nails , amr</t>
  </si>
  <si>
    <t>Prices of treatm, Hair Removal , amr</t>
  </si>
  <si>
    <t>Prices of treatm, Body , amr</t>
  </si>
  <si>
    <t>Prices of treatm, Face , amr</t>
  </si>
  <si>
    <t>Prices of treatm, Hair , amr</t>
  </si>
  <si>
    <t>Prices of treatm, Holistic , amr</t>
  </si>
  <si>
    <t>Prices of treatm, Personal Training, amr</t>
  </si>
  <si>
    <t>Prices of treatm, Yoga, amr</t>
  </si>
  <si>
    <t>after market relaunch (amr)</t>
  </si>
  <si>
    <t>Input</t>
  </si>
  <si>
    <t>Output</t>
  </si>
  <si>
    <t>Many Inputs, One Output</t>
  </si>
  <si>
    <t>Single-Factor Sensitivity Analysis</t>
  </si>
  <si>
    <t xml:space="preserve">Date </t>
  </si>
  <si>
    <t xml:space="preserve">Time </t>
  </si>
  <si>
    <t xml:space="preserve">Workbook </t>
  </si>
  <si>
    <t>P+L and CashFlow incl Assumption v08 protected.xlsx</t>
  </si>
  <si>
    <t xml:space="preserve">Output Cell </t>
  </si>
  <si>
    <t>'RC vs WC Assumptions'!$C$95</t>
  </si>
  <si>
    <t>Corresponding Input Value</t>
  </si>
  <si>
    <t>Output Value</t>
  </si>
  <si>
    <t>Percent</t>
  </si>
  <si>
    <t>Input Variable</t>
  </si>
  <si>
    <t>Base</t>
  </si>
  <si>
    <t>Swing</t>
  </si>
  <si>
    <t>Swing^2</t>
  </si>
  <si>
    <t>Low Output</t>
  </si>
  <si>
    <t>Base Case</t>
  </si>
  <si>
    <t>High Output</t>
  </si>
  <si>
    <t>Low</t>
  </si>
  <si>
    <t>High</t>
  </si>
  <si>
    <t>SensIt 1.51 Trial Version, Only For Evaluation</t>
  </si>
  <si>
    <t>Values</t>
  </si>
  <si>
    <t>'RC vs WC Assumptions'!$C$96</t>
  </si>
  <si>
    <t>Capital requirement</t>
  </si>
  <si>
    <t>Average burn rate per month for the first 12 months</t>
  </si>
  <si>
    <t>NPV (after 3 yrs)</t>
  </si>
  <si>
    <t>Total Nr of people for considered cities</t>
  </si>
  <si>
    <t>Total Nr of bookings per month in year 3</t>
  </si>
  <si>
    <t>Wellness interested percentage of population</t>
  </si>
  <si>
    <t>Pop Up retreats</t>
  </si>
  <si>
    <t>Monthly Number of treatments comprises</t>
  </si>
  <si>
    <t>individuals, corporate clients, hotel guests, elderly care homes</t>
  </si>
  <si>
    <t>IRR</t>
  </si>
  <si>
    <t>Brief Explanations of revenue streams</t>
  </si>
  <si>
    <t>Financial results</t>
  </si>
  <si>
    <t>List of assumptions and their explanations</t>
  </si>
  <si>
    <t>worst case and realistic case assupmtions are identical</t>
  </si>
  <si>
    <t>General statistical information for reference</t>
  </si>
  <si>
    <t>ramp up of practioniers in cities larger then 2.500.000 inhabitants is 50% more than assumptions for Nr of practitioners ramp up month 1-5, 5-19 and 19 onwards</t>
  </si>
  <si>
    <t>Starting Nr of pract. see per city below</t>
  </si>
  <si>
    <t>Industry surveys, advertising, transaction based revenues start in both cases one year after first city launch</t>
  </si>
  <si>
    <t>Payback Time after X months</t>
  </si>
  <si>
    <t>e.g. massage benches, manicure/pedicure sets starts in oth cases one year after first city launch and is a formula based on nr of practitioners, where 10% of practitoners buy online and an average of 10 Euros of profit is being realized per sold item in the realistic case and 5% of practitoners buy online and an average of 5 Euros of profit is being realized per sold item in the worst case</t>
  </si>
  <si>
    <t>wellness travel to exclusive destinations start in both cases one year after first city launch and is a formula based on nr of customers, where 0.05% of customers book a trip and an average profit of 1000 Euros is being ralized per sold wellness trip in the realistic case and  where 0.03% of customers book a trip and an average profit of 1000 Euros is being ralized per sold wellness trip in the worst case</t>
  </si>
  <si>
    <t>DACH</t>
  </si>
  <si>
    <t>Cities with &lt; 1.000.000 inhabitants 20 practitioner to start, &gt;1.000.000 inhabitants 30 practitioners, &gt; 2.500.000 inhabitants 40 practitioners</t>
  </si>
  <si>
    <t>Potential customers via WELMOA</t>
  </si>
  <si>
    <t>Average booking per WELMOA Customer per month</t>
  </si>
  <si>
    <t>20-40</t>
  </si>
  <si>
    <t>Total possible booking per month per interested population</t>
  </si>
  <si>
    <t>Model Start Date</t>
  </si>
  <si>
    <t>Start Date</t>
  </si>
  <si>
    <t>months 6-19</t>
  </si>
  <si>
    <t>months 20 onwards</t>
  </si>
  <si>
    <t>Month</t>
  </si>
  <si>
    <t>Moderate</t>
  </si>
  <si>
    <t>Population Cutoff</t>
  </si>
  <si>
    <t>Starting Participants</t>
  </si>
  <si>
    <t>City Number</t>
  </si>
  <si>
    <t>Code</t>
  </si>
  <si>
    <t>Population Code</t>
  </si>
  <si>
    <t>Starting Practioners</t>
  </si>
  <si>
    <t>City Code</t>
  </si>
  <si>
    <t>Population</t>
  </si>
  <si>
    <t>Starting</t>
  </si>
  <si>
    <t>Adjusted</t>
  </si>
  <si>
    <t>Begin Opeartion Switch</t>
  </si>
  <si>
    <t>Number of Practioners</t>
  </si>
  <si>
    <t>Month of Operation</t>
  </si>
  <si>
    <t>Increase in Practioners</t>
  </si>
  <si>
    <t>Case</t>
  </si>
  <si>
    <t>City</t>
  </si>
  <si>
    <t>Number of treatments per Practioner per Month</t>
  </si>
  <si>
    <t>Operation</t>
  </si>
  <si>
    <t>Applied Case</t>
  </si>
  <si>
    <t>Period</t>
  </si>
  <si>
    <t>Year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</si>
  <si>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</si>
  <si>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</si>
  <si>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</si>
  <si>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</si>
  <si>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</si>
  <si>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</si>
  <si>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</si>
  <si>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</si>
  <si>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</si>
  <si>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City 1</t>
  </si>
  <si>
    <t>City 2</t>
  </si>
  <si>
    <t>City 3</t>
  </si>
  <si>
    <t>City 4</t>
  </si>
  <si>
    <t>City 5</t>
  </si>
  <si>
    <t>City 6</t>
  </si>
  <si>
    <t>City 7</t>
  </si>
  <si>
    <t>City 8</t>
  </si>
  <si>
    <t>City 9</t>
  </si>
  <si>
    <t>City 10</t>
  </si>
  <si>
    <t>Alternate</t>
  </si>
  <si>
    <t>Period code Number</t>
  </si>
  <si>
    <t>Number of Sales per Practicioner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</si>
</sst>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3" formatCode="0.0%"/>
    <numFmt numFmtId="174" formatCode="#,##0\ &quot;$ GDP/capita&quot;"/>
    <numFmt numFmtId="175" formatCode="0.0"/>
  </numFmts>
  <fonts count="11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u/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3333CC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3333CC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Border="1"/>
    <xf numFmtId="0" fontId="2" fillId="0" borderId="0" xfId="0" applyFont="1"/>
    <xf numFmtId="9" fontId="0" fillId="0" borderId="0" xfId="0" applyNumberFormat="1" applyFill="1" applyAlignment="1">
      <alignment horizontal="center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left"/>
    </xf>
    <xf numFmtId="19" fontId="0" fillId="0" borderId="0" xfId="0" applyNumberFormat="1" applyAlignment="1">
      <alignment horizontal="left"/>
    </xf>
    <xf numFmtId="0" fontId="0" fillId="0" borderId="0" xfId="0" quotePrefix="1"/>
    <xf numFmtId="0" fontId="0" fillId="0" borderId="0" xfId="0" applyNumberFormat="1" applyFill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0" fillId="0" borderId="2" xfId="0" applyBorder="1" applyAlignment="1">
      <alignment horizontal="right"/>
    </xf>
    <xf numFmtId="0" fontId="0" fillId="0" borderId="1" xfId="0" applyFill="1" applyBorder="1"/>
    <xf numFmtId="17" fontId="0" fillId="0" borderId="1" xfId="0" applyNumberFormat="1" applyFill="1" applyBorder="1"/>
    <xf numFmtId="0" fontId="0" fillId="0" borderId="6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0" fillId="0" borderId="0" xfId="0" applyBorder="1" applyAlignment="1">
      <alignment horizontal="right"/>
    </xf>
    <xf numFmtId="3" fontId="0" fillId="0" borderId="6" xfId="0" applyNumberFormat="1" applyBorder="1"/>
    <xf numFmtId="3" fontId="0" fillId="0" borderId="1" xfId="0" applyNumberFormat="1" applyBorder="1"/>
    <xf numFmtId="0" fontId="2" fillId="0" borderId="0" xfId="0" applyFont="1" applyAlignment="1">
      <alignment horizontal="right"/>
    </xf>
    <xf numFmtId="173" fontId="0" fillId="0" borderId="0" xfId="0" applyNumberFormat="1"/>
    <xf numFmtId="0" fontId="0" fillId="0" borderId="6" xfId="0" applyFont="1" applyFill="1" applyBorder="1"/>
    <xf numFmtId="9" fontId="0" fillId="0" borderId="1" xfId="0" applyNumberFormat="1" applyFill="1" applyBorder="1" applyAlignment="1">
      <alignment horizontal="center"/>
    </xf>
    <xf numFmtId="4" fontId="0" fillId="0" borderId="0" xfId="0" applyNumberFormat="1"/>
    <xf numFmtId="4" fontId="0" fillId="0" borderId="6" xfId="0" applyNumberFormat="1" applyBorder="1"/>
    <xf numFmtId="4" fontId="0" fillId="0" borderId="1" xfId="0" applyNumberFormat="1" applyBorder="1"/>
    <xf numFmtId="0" fontId="8" fillId="0" borderId="0" xfId="0" applyFont="1" applyFill="1" applyBorder="1"/>
    <xf numFmtId="0" fontId="9" fillId="0" borderId="0" xfId="0" applyFont="1" applyFill="1" applyBorder="1"/>
    <xf numFmtId="15" fontId="9" fillId="0" borderId="0" xfId="0" applyNumberFormat="1" applyFont="1" applyFill="1" applyBorder="1"/>
    <xf numFmtId="4" fontId="9" fillId="0" borderId="0" xfId="0" applyNumberFormat="1" applyFont="1" applyFill="1" applyBorder="1"/>
    <xf numFmtId="0" fontId="9" fillId="0" borderId="0" xfId="0" applyFont="1" applyFill="1" applyBorder="1" applyAlignment="1">
      <alignment horizontal="center"/>
    </xf>
    <xf numFmtId="9" fontId="9" fillId="0" borderId="0" xfId="0" applyNumberFormat="1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175" fontId="9" fillId="0" borderId="0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17" fontId="9" fillId="0" borderId="0" xfId="0" applyNumberFormat="1" applyFont="1" applyFill="1" applyBorder="1"/>
    <xf numFmtId="0" fontId="9" fillId="0" borderId="5" xfId="0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3" fontId="8" fillId="0" borderId="0" xfId="0" applyNumberFormat="1" applyFont="1" applyFill="1" applyBorder="1"/>
    <xf numFmtId="3" fontId="9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174" fontId="8" fillId="0" borderId="0" xfId="0" applyNumberFormat="1" applyFont="1" applyFill="1" applyBorder="1"/>
    <xf numFmtId="4" fontId="8" fillId="0" borderId="0" xfId="0" applyNumberFormat="1" applyFont="1" applyFill="1" applyBorder="1"/>
    <xf numFmtId="10" fontId="9" fillId="0" borderId="0" xfId="1" applyNumberFormat="1" applyFont="1" applyFill="1" applyBorder="1"/>
    <xf numFmtId="10" fontId="9" fillId="0" borderId="0" xfId="1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15" fontId="7" fillId="0" borderId="0" xfId="0" applyNumberFormat="1" applyFont="1" applyFill="1" applyBorder="1"/>
    <xf numFmtId="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9" fontId="7" fillId="0" borderId="0" xfId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9" fontId="7" fillId="0" borderId="0" xfId="0" applyNumberFormat="1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3" fontId="10" fillId="0" borderId="0" xfId="0" applyNumberFormat="1" applyFont="1" applyFill="1" applyBorder="1" applyAlignment="1">
      <alignment horizontal="center"/>
    </xf>
    <xf numFmtId="4" fontId="10" fillId="0" borderId="0" xfId="0" applyNumberFormat="1" applyFont="1" applyFill="1" applyBorder="1"/>
    <xf numFmtId="0" fontId="8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7" fontId="9" fillId="0" borderId="0" xfId="0" applyNumberFormat="1" applyFont="1" applyFill="1" applyAlignment="1">
      <alignment horizontal="center"/>
    </xf>
    <xf numFmtId="0" fontId="9" fillId="0" borderId="0" xfId="0" applyNumberFormat="1" applyFont="1" applyFill="1" applyAlignment="1">
      <alignment horizontal="center"/>
    </xf>
    <xf numFmtId="9" fontId="9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left"/>
    </xf>
    <xf numFmtId="4" fontId="9" fillId="0" borderId="0" xfId="0" applyNumberFormat="1" applyFont="1" applyFill="1" applyAlignment="1">
      <alignment horizontal="center"/>
    </xf>
    <xf numFmtId="1" fontId="9" fillId="0" borderId="0" xfId="0" applyNumberFormat="1" applyFont="1" applyFill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0" xfId="0" applyNumberFormat="1" applyFont="1" applyFill="1" applyAlignment="1">
      <alignment horizontal="center"/>
    </xf>
    <xf numFmtId="0" fontId="7" fillId="0" borderId="0" xfId="0" applyFont="1" applyFill="1"/>
    <xf numFmtId="0" fontId="6" fillId="0" borderId="0" xfId="0" applyFont="1" applyFill="1" applyAlignment="1">
      <alignment horizontal="left"/>
    </xf>
    <xf numFmtId="15" fontId="6" fillId="0" borderId="0" xfId="0" applyNumberFormat="1" applyFont="1" applyFill="1" applyAlignment="1">
      <alignment horizontal="center"/>
    </xf>
    <xf numFmtId="0" fontId="6" fillId="0" borderId="0" xfId="0" applyFont="1" applyFill="1"/>
    <xf numFmtId="17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7" xfId="0" applyFont="1" applyFill="1" applyBorder="1"/>
    <xf numFmtId="0" fontId="8" fillId="0" borderId="8" xfId="0" applyFont="1" applyFill="1" applyBorder="1"/>
    <xf numFmtId="0" fontId="10" fillId="0" borderId="8" xfId="0" applyNumberFormat="1" applyFont="1" applyFill="1" applyBorder="1" applyAlignment="1">
      <alignment horizontal="center"/>
    </xf>
    <xf numFmtId="0" fontId="8" fillId="0" borderId="8" xfId="0" applyNumberFormat="1" applyFont="1" applyFill="1" applyBorder="1" applyAlignment="1">
      <alignment horizontal="center"/>
    </xf>
    <xf numFmtId="0" fontId="8" fillId="0" borderId="9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3">
    <dxf>
      <fill>
        <patternFill>
          <bgColor theme="2" tint="-9.9948118533890809E-2"/>
        </patternFill>
      </fill>
    </dxf>
    <dxf>
      <font>
        <color rgb="FFFF0000"/>
      </font>
    </dxf>
    <dxf>
      <font>
        <color rgb="FF3333CC"/>
      </font>
    </dxf>
  </dxfs>
  <tableStyles count="0" defaultTableStyle="TableStyleMedium2" defaultPivotStyle="PivotStyleLight16"/>
  <colors>
    <mruColors>
      <color rgb="FF0000CC"/>
      <color rgb="FF993366"/>
      <color rgb="FF3333FF"/>
      <color rgb="FFFFFFCC"/>
      <color rgb="FFFF66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v>Bars on Left</c:v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</c:spPr>
          <c:invertIfNegative val="0"/>
          <c:dLbls>
            <c:dLbl>
              <c:idx val="0"/>
              <c:tx>
                <c:strRef>
                  <c:f>'Sensitivity Tornado BreakEven'!$B$11</c:f>
                  <c:strCache>
                    <c:ptCount val="1"/>
                    <c:pt idx="0">
                      <c:v>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{6FF6E67B-EA9D-4DCC-B307-C0695DE12150}</c15:txfldGUID>
                      <c15:f>'Sensitivity Tornado BreakEven'!$B$11</c15:f>
                      <c15:dlblFieldTableCache>
                        <c:ptCount val="1"/>
                        <c:pt idx="0">
                          <c:v>20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'Sensitivity Tornado BreakEven'!$B$12</c:f>
                  <c:strCache>
                    <c:ptCount val="1"/>
                    <c:pt idx="0">
                      <c:v>25%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{7DFB9D9B-7781-4BC9-AC13-4D2714E667B0}</c15:txfldGUID>
                      <c15:f>'Sensitivity Tornado BreakEven'!$B$12</c15:f>
                      <c15:dlblFieldTableCache>
                        <c:ptCount val="1"/>
                        <c:pt idx="0">
                          <c:v>25%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tx>
                <c:strRef>
                  <c:f>'Sensitivity Tornado BreakEven'!$B$13</c:f>
                  <c:strCache>
                    <c:ptCount val="1"/>
                    <c:pt idx="0">
                      <c:v>40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{59D20A20-1BE6-4607-B076-D699AF80A496}</c15:txfldGUID>
                      <c15:f>'Sensitivity Tornado BreakEven'!$B$13</c15:f>
                      <c15:dlblFieldTableCache>
                        <c:ptCount val="1"/>
                        <c:pt idx="0">
                          <c:v>40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tx>
                <c:strRef>
                  <c:f>'Sensitivity Tornado BreakEven'!$B$14</c:f>
                  <c:strCache>
                    <c:ptCount val="1"/>
                    <c:pt idx="0">
                      <c:v>30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{C4A2E5CD-0DE8-4600-B0F9-8C63FBA77560}</c15:txfldGUID>
                      <c15:f>'Sensitivity Tornado BreakEven'!$B$14</c15:f>
                      <c15:dlblFieldTableCache>
                        <c:ptCount val="1"/>
                        <c:pt idx="0">
                          <c:v>30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tx>
                <c:strRef>
                  <c:f>'Sensitivity Tornado BreakEven'!$B$15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{4C08A59B-5FEA-4675-85D2-544D0695F9DA}</c15:txfldGUID>
                      <c15:f>'Sensitivity Tornado BreakEven'!$B$15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tx>
                <c:strRef>
                  <c:f>'Sensitivity Tornado BreakEven'!$B$16</c:f>
                  <c:strCache>
                    <c:ptCount val="1"/>
                    <c:pt idx="0">
                      <c:v>65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{57EA95AF-323F-44C8-93A5-2DAD42655CD5}</c15:txfldGUID>
                      <c15:f>'Sensitivity Tornado BreakEven'!$B$16</c15:f>
                      <c15:dlblFieldTableCache>
                        <c:ptCount val="1"/>
                        <c:pt idx="0">
                          <c:v>65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6"/>
              <c:tx>
                <c:strRef>
                  <c:f>'Sensitivity Tornado BreakEven'!$B$17</c:f>
                  <c:strCache>
                    <c:ptCount val="1"/>
                    <c:pt idx="0">
                      <c:v>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{4AC3888D-2233-4D02-9945-98A7EDBAF5AE}</c15:txfldGUID>
                      <c15:f>'Sensitivity Tornado BreakEven'!$B$17</c15:f>
                      <c15:dlblFieldTableCache>
                        <c:ptCount val="1"/>
                        <c:pt idx="0">
                          <c:v>15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tx>
                <c:strRef>
                  <c:f>'Sensitivity Tornado BreakEven'!$B$18</c:f>
                  <c:strCache>
                    <c:ptCount val="1"/>
                    <c:pt idx="0">
                      <c:v>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{DA1AF6B1-7574-405E-A0AC-BB32AE8F93B4}</c15:txfldGUID>
                      <c15:f>'Sensitivity Tornado BreakEven'!$B$18</c15:f>
                      <c15:dlblFieldTableCache>
                        <c:ptCount val="1"/>
                        <c:pt idx="0">
                          <c:v>15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tx>
                <c:strRef>
                  <c:f>'Sensitivity Tornado BreakEven'!$B$19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{C5F539E4-EA82-4722-B608-8E3198B7B475}</c15:txfldGUID>
                      <c15:f>'Sensitivity Tornado BreakEven'!$B$19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9"/>
              <c:tx>
                <c:strRef>
                  <c:f>'Sensitivity Tornado BreakEven'!$B$20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{8368E668-8DF7-4B32-AD0E-8A9290C131D0}</c15:txfldGUID>
                      <c15:f>'Sensitivity Tornado BreakEven'!$B$20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tx>
                <c:strRef>
                  <c:f>'Sensitivity Tornado BreakEven'!$B$21</c:f>
                  <c:strCache>
                    <c:ptCount val="1"/>
                    <c:pt idx="0">
                      <c:v>60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{57E9DEE6-6C7A-433A-BDA8-7A2632CAA20A}</c15:txfldGUID>
                      <c15:f>'Sensitivity Tornado BreakEven'!$B$21</c15:f>
                      <c15:dlblFieldTableCache>
                        <c:ptCount val="1"/>
                        <c:pt idx="0">
                          <c:v>60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tx>
                <c:strRef>
                  <c:f>'Sensitivity Tornado BreakEven'!$B$22</c:f>
                  <c:strCache>
                    <c:ptCount val="1"/>
                    <c:pt idx="0">
                      <c:v>30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{6AE31341-A7FA-4AC0-830E-E2044B8EA35A}</c15:txfldGUID>
                      <c15:f>'Sensitivity Tornado BreakEven'!$B$22</c15:f>
                      <c15:dlblFieldTableCache>
                        <c:ptCount val="1"/>
                        <c:pt idx="0">
                          <c:v>30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2"/>
              <c:tx>
                <c:strRef>
                  <c:f>'Sensitivity Tornado BreakEven'!$B$23</c:f>
                  <c:strCache>
                    <c:ptCount val="1"/>
                    <c:pt idx="0">
                      <c:v>45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{D6D56068-CD59-4F49-9006-02B63A8E13C4}</c15:txfldGUID>
                      <c15:f>'Sensitivity Tornado BreakEven'!$B$23</c15:f>
                      <c15:dlblFieldTableCache>
                        <c:ptCount val="1"/>
                        <c:pt idx="0">
                          <c:v>45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tx>
                <c:strRef>
                  <c:f>'Sensitivity Tornado BreakEven'!$B$24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{E63686E0-AF5A-46E9-9A86-561D60FDFEC6}</c15:txfldGUID>
                      <c15:f>'Sensitivity Tornado BreakEven'!$B$24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tx>
                <c:strRef>
                  <c:f>'Sensitivity Tornado BreakEven'!$B$25</c:f>
                  <c:strCache>
                    <c:ptCount val="1"/>
                    <c:pt idx="0">
                      <c:v>45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{FD681551-6B25-4769-9A91-302F4282CF97}</c15:txfldGUID>
                      <c15:f>'Sensitivity Tornado BreakEven'!$B$25</c15:f>
                      <c15:dlblFieldTableCache>
                        <c:ptCount val="1"/>
                        <c:pt idx="0">
                          <c:v>45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5"/>
              <c:tx>
                <c:strRef>
                  <c:f>'Sensitivity Tornado BreakEven'!$B$26</c:f>
                  <c:strCache>
                    <c:ptCount val="1"/>
                    <c:pt idx="0">
                      <c:v>45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{23AF29D2-B61A-4030-9221-1E494A6E033C}</c15:txfldGUID>
                      <c15:f>'Sensitivity Tornado BreakEven'!$B$26</c15:f>
                      <c15:dlblFieldTableCache>
                        <c:ptCount val="1"/>
                        <c:pt idx="0">
                          <c:v>45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tx>
                <c:strRef>
                  <c:f>'Sensitivity Tornado BreakEven'!$B$27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{F5874CF2-2973-476B-ACEC-75836F1859DC}</c15:txfldGUID>
                      <c15:f>'Sensitivity Tornado BreakEven'!$B$27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tx>
                <c:strRef>
                  <c:f>'Sensitivity Tornado BreakEven'!$B$28</c:f>
                  <c:strCache>
                    <c:ptCount val="1"/>
                    <c:pt idx="0">
                      <c:v>45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{1BCA9C0B-56D6-4C40-8267-57D0B089200D}</c15:txfldGUID>
                      <c15:f>'Sensitivity Tornado BreakEven'!$B$28</c15:f>
                      <c15:dlblFieldTableCache>
                        <c:ptCount val="1"/>
                        <c:pt idx="0">
                          <c:v>45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8"/>
              <c:tx>
                <c:strRef>
                  <c:f>'Sensitivity Tornado BreakEven'!$B$29</c:f>
                  <c:strCache>
                    <c:ptCount val="1"/>
                    <c:pt idx="0">
                      <c:v>40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{4A528FFF-CD6A-4439-9A33-A073971E0BC5}</c15:txfldGUID>
                      <c15:f>'Sensitivity Tornado BreakEven'!$B$29</c15:f>
                      <c15:dlblFieldTableCache>
                        <c:ptCount val="1"/>
                        <c:pt idx="0">
                          <c:v>40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'Sensitivity Tornado BreakEven'!$B$30</c:f>
                  <c:strCache>
                    <c:ptCount val="1"/>
                    <c:pt idx="0">
                      <c:v>45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{15DE5660-EE54-4948-B166-56B0835968AB}</c15:txfldGUID>
                      <c15:f>'Sensitivity Tornado BreakEven'!$B$30</c15:f>
                      <c15:dlblFieldTableCache>
                        <c:ptCount val="1"/>
                        <c:pt idx="0">
                          <c:v>45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tx>
                <c:strRef>
                  <c:f>'Sensitivity Tornado BreakEven'!$B$31</c:f>
                  <c:strCache>
                    <c:ptCount val="1"/>
                    <c:pt idx="0">
                      <c:v>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{1B97D025-E6FA-4D41-974F-10EB236FF8E9}</c15:txfldGUID>
                      <c15:f>'Sensitivity Tornado BreakEven'!$B$31</c15:f>
                      <c15:dlblFieldTableCache>
                        <c:ptCount val="1"/>
                        <c:pt idx="0">
                          <c:v>15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1"/>
              <c:tx>
                <c:strRef>
                  <c:f>'Sensitivity Tornado BreakEven'!$B$32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{35075FC6-8ABA-4FC8-ACC9-0D6666A2B68B}</c15:txfldGUID>
                      <c15:f>'Sensitivity Tornado BreakEven'!$B$32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2"/>
              <c:tx>
                <c:strRef>
                  <c:f>'Sensitivity Tornado BreakEven'!$B$33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{D87CC177-FFF4-4175-8B74-50951274EA66}</c15:txfldGUID>
                      <c15:f>'Sensitivity Tornado BreakEven'!$B$33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3"/>
              <c:tx>
                <c:strRef>
                  <c:f>'Sensitivity Tornado BreakEven'!$B$34</c:f>
                  <c:strCache>
                    <c:ptCount val="1"/>
                    <c:pt idx="0">
                      <c:v>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{611AB681-D38F-4557-9FAA-782E512A033B}</c15:txfldGUID>
                      <c15:f>'Sensitivity Tornado BreakEven'!$B$34</c15:f>
                      <c15:dlblFieldTableCache>
                        <c:ptCount val="1"/>
                        <c:pt idx="0">
                          <c:v>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'Sensitivity Tornado BreakEven'!$A$11:$A$34</c:f>
              <c:strCache>
                <c:ptCount val="24"/>
                <c:pt idx="0">
                  <c:v>Nr of treatments p practitioner p month</c:v>
                </c:pt>
                <c:pt idx="1">
                  <c:v>Margin</c:v>
                </c:pt>
                <c:pt idx="2">
                  <c:v>months 5-19</c:v>
                </c:pt>
                <c:pt idx="3">
                  <c:v>Ramp up month 1-5</c:v>
                </c:pt>
                <c:pt idx="4">
                  <c:v>Lower starting point</c:v>
                </c:pt>
                <c:pt idx="5">
                  <c:v>Prices of treatm, Massage </c:v>
                </c:pt>
                <c:pt idx="6">
                  <c:v>Prices of treatm, Nails </c:v>
                </c:pt>
                <c:pt idx="7">
                  <c:v>Prices of treatm, Hair Removal </c:v>
                </c:pt>
                <c:pt idx="8">
                  <c:v>Prices of treatm, Face </c:v>
                </c:pt>
                <c:pt idx="9">
                  <c:v>Prices of treatm, Hair </c:v>
                </c:pt>
                <c:pt idx="10">
                  <c:v>months 19 onwards</c:v>
                </c:pt>
                <c:pt idx="11">
                  <c:v>Prices of treatm, Hair Removal , amr</c:v>
                </c:pt>
                <c:pt idx="12">
                  <c:v>Prices of treatm, Massage , amr</c:v>
                </c:pt>
                <c:pt idx="13">
                  <c:v>Prices of treatm, Nails , amr</c:v>
                </c:pt>
                <c:pt idx="14">
                  <c:v>Prices of treatm, Face , amr</c:v>
                </c:pt>
                <c:pt idx="15">
                  <c:v>Prices of treatm, Hair , amr</c:v>
                </c:pt>
                <c:pt idx="16">
                  <c:v>Prices of treatm, Body </c:v>
                </c:pt>
                <c:pt idx="17">
                  <c:v>Prices of treatm, Personal Training, amr</c:v>
                </c:pt>
                <c:pt idx="18">
                  <c:v>Prices of treatm, Body , amr</c:v>
                </c:pt>
                <c:pt idx="19">
                  <c:v>Prices of treatm, Holistic , amr</c:v>
                </c:pt>
                <c:pt idx="20">
                  <c:v>Prices of treatm, Yoga, amr</c:v>
                </c:pt>
                <c:pt idx="21">
                  <c:v>Prices of treatm, Holistic </c:v>
                </c:pt>
                <c:pt idx="22">
                  <c:v>Prices of treatm, Personal Training</c:v>
                </c:pt>
                <c:pt idx="23">
                  <c:v>Prices of treatm, Yoga</c:v>
                </c:pt>
              </c:strCache>
            </c:strRef>
          </c:cat>
          <c:val>
            <c:numRef>
              <c:f>'Sensitivity Tornado BreakEven'!$E$11:$E$34</c:f>
              <c:numCache>
                <c:formatCode>#,##0.00</c:formatCode>
                <c:ptCount val="24"/>
                <c:pt idx="0">
                  <c:v>8.2472166735284098</c:v>
                </c:pt>
                <c:pt idx="1">
                  <c:v>9.2470726146760232</c:v>
                </c:pt>
                <c:pt idx="2">
                  <c:v>9.1997222785224082</c:v>
                </c:pt>
                <c:pt idx="3">
                  <c:v>9.2886210793452939</c:v>
                </c:pt>
                <c:pt idx="4">
                  <c:v>10.262087157899815</c:v>
                </c:pt>
                <c:pt idx="5">
                  <c:v>10.275897741589089</c:v>
                </c:pt>
                <c:pt idx="6">
                  <c:v>10.231407976731012</c:v>
                </c:pt>
                <c:pt idx="7">
                  <c:v>10.228230136384006</c:v>
                </c:pt>
                <c:pt idx="8">
                  <c:v>10.231407976731012</c:v>
                </c:pt>
                <c:pt idx="9">
                  <c:v>10.231407976731012</c:v>
                </c:pt>
                <c:pt idx="10">
                  <c:v>10.233279481877476</c:v>
                </c:pt>
                <c:pt idx="11">
                  <c:v>10.240606839884959</c:v>
                </c:pt>
                <c:pt idx="12">
                  <c:v>10.237849097725405</c:v>
                </c:pt>
                <c:pt idx="13">
                  <c:v>10.238761294135703</c:v>
                </c:pt>
                <c:pt idx="14">
                  <c:v>10.243429281504008</c:v>
                </c:pt>
                <c:pt idx="15">
                  <c:v>10.243429281504008</c:v>
                </c:pt>
                <c:pt idx="16">
                  <c:v>10.242530417945531</c:v>
                </c:pt>
                <c:pt idx="17">
                  <c:v>10.245347986638548</c:v>
                </c:pt>
                <c:pt idx="18">
                  <c:v>10.245347986638548</c:v>
                </c:pt>
                <c:pt idx="19">
                  <c:v>10.246318726481993</c:v>
                </c:pt>
                <c:pt idx="20">
                  <c:v>10.246318726481993</c:v>
                </c:pt>
                <c:pt idx="21">
                  <c:v>10.24729717846604</c:v>
                </c:pt>
                <c:pt idx="22">
                  <c:v>10.24729717846604</c:v>
                </c:pt>
                <c:pt idx="23">
                  <c:v>10.24729717846604</c:v>
                </c:pt>
              </c:numCache>
            </c:numRef>
          </c:val>
        </c:ser>
        <c:ser>
          <c:idx val="1"/>
          <c:order val="1"/>
          <c:tx>
            <c:v>Bars on Right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</c:spPr>
          <c:invertIfNegative val="0"/>
          <c:dLbls>
            <c:dLbl>
              <c:idx val="0"/>
              <c:tx>
                <c:strRef>
                  <c:f>'Sensitivity Tornado BreakEven'!$D$11</c:f>
                  <c:strCache>
                    <c:ptCount val="1"/>
                    <c:pt idx="0">
                      <c:v>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{0F4E86CA-42ED-4360-BA75-A14AD31482B5}</c15:txfldGUID>
                      <c15:f>'Sensitivity Tornado BreakEven'!$D$11</c15:f>
                      <c15:dlblFieldTableCache>
                        <c:ptCount val="1"/>
                        <c:pt idx="0">
                          <c:v>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'Sensitivity Tornado BreakEven'!$D$12</c:f>
                  <c:strCache>
                    <c:ptCount val="1"/>
                    <c:pt idx="0">
                      <c:v>5%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{5DE5D4C7-1BC8-49A3-B1ED-3CD8540BA188}</c15:txfldGUID>
                      <c15:f>'Sensitivity Tornado BreakEven'!$D$12</c15:f>
                      <c15:dlblFieldTableCache>
                        <c:ptCount val="1"/>
                        <c:pt idx="0">
                          <c:v>5%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tx>
                <c:strRef>
                  <c:f>'Sensitivity Tornado BreakEven'!$D$13</c:f>
                  <c:strCache>
                    <c:ptCount val="1"/>
                    <c:pt idx="0">
                      <c:v>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{B7446F15-8EB0-4927-895E-C66F437990A3}</c15:txfldGUID>
                      <c15:f>'Sensitivity Tornado BreakEven'!$D$13</c15:f>
                      <c15:dlblFieldTableCache>
                        <c:ptCount val="1"/>
                        <c:pt idx="0">
                          <c:v>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tx>
                <c:strRef>
                  <c:f>'Sensitivity Tornado BreakEven'!$D$14</c:f>
                  <c:strCache>
                    <c:ptCount val="1"/>
                    <c:pt idx="0">
                      <c:v>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{10529E29-6481-4F2E-ACD6-F2336A80C120}</c15:txfldGUID>
                      <c15:f>'Sensitivity Tornado BreakEven'!$D$14</c15:f>
                      <c15:dlblFieldTableCache>
                        <c:ptCount val="1"/>
                        <c:pt idx="0">
                          <c:v>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tx>
                <c:strRef>
                  <c:f>'Sensitivity Tornado BreakEven'!$D$15</c:f>
                  <c:strCache>
                    <c:ptCount val="1"/>
                    <c:pt idx="0">
                      <c:v>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{3BD198F6-CE9A-49A4-8534-F6A84C0565B9}</c15:txfldGUID>
                      <c15:f>'Sensitivity Tornado BreakEven'!$D$15</c15:f>
                      <c15:dlblFieldTableCache>
                        <c:ptCount val="1"/>
                        <c:pt idx="0">
                          <c:v>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tx>
                <c:strRef>
                  <c:f>'Sensitivity Tornado BreakEven'!$D$16</c:f>
                  <c:strCache>
                    <c:ptCount val="1"/>
                    <c:pt idx="0">
                      <c:v>35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{C08AC3AD-0C3E-4E13-A74E-0E20DA558978}</c15:txfldGUID>
                      <c15:f>'Sensitivity Tornado BreakEven'!$D$16</c15:f>
                      <c15:dlblFieldTableCache>
                        <c:ptCount val="1"/>
                        <c:pt idx="0">
                          <c:v>35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6"/>
              <c:tx>
                <c:strRef>
                  <c:f>'Sensitivity Tornado BreakEven'!$D$17</c:f>
                  <c:strCache>
                    <c:ptCount val="1"/>
                    <c:pt idx="0">
                      <c:v>40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{31CD8ED5-BEBE-48B1-A119-87BBB3A50DFE}</c15:txfldGUID>
                      <c15:f>'Sensitivity Tornado BreakEven'!$D$17</c15:f>
                      <c15:dlblFieldTableCache>
                        <c:ptCount val="1"/>
                        <c:pt idx="0">
                          <c:v>40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tx>
                <c:strRef>
                  <c:f>'Sensitivity Tornado BreakEven'!$D$18</c:f>
                  <c:strCache>
                    <c:ptCount val="1"/>
                    <c:pt idx="0">
                      <c:v>45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{CE5CB736-811A-4038-83B6-829CCAD7D631}</c15:txfldGUID>
                      <c15:f>'Sensitivity Tornado BreakEven'!$D$18</c15:f>
                      <c15:dlblFieldTableCache>
                        <c:ptCount val="1"/>
                        <c:pt idx="0">
                          <c:v>45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tx>
                <c:strRef>
                  <c:f>'Sensitivity Tornado BreakEven'!$D$19</c:f>
                  <c:strCache>
                    <c:ptCount val="1"/>
                    <c:pt idx="0">
                      <c:v>65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{7F46D113-EDC7-46D4-AAD9-FB4AC07F680F}</c15:txfldGUID>
                      <c15:f>'Sensitivity Tornado BreakEven'!$D$19</c15:f>
                      <c15:dlblFieldTableCache>
                        <c:ptCount val="1"/>
                        <c:pt idx="0">
                          <c:v>65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9"/>
              <c:tx>
                <c:strRef>
                  <c:f>'Sensitivity Tornado BreakEven'!$D$20</c:f>
                  <c:strCache>
                    <c:ptCount val="1"/>
                    <c:pt idx="0">
                      <c:v>65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{D51D4045-6F48-4396-B39D-E31F2FBE2C3F}</c15:txfldGUID>
                      <c15:f>'Sensitivity Tornado BreakEven'!$D$20</c15:f>
                      <c15:dlblFieldTableCache>
                        <c:ptCount val="1"/>
                        <c:pt idx="0">
                          <c:v>65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tx>
                <c:strRef>
                  <c:f>'Sensitivity Tornado BreakEven'!$D$21</c:f>
                  <c:strCache>
                    <c:ptCount val="1"/>
                    <c:pt idx="0">
                      <c:v>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{6D1A0627-EBF3-4D2F-B2CC-B812519F6E70}</c15:txfldGUID>
                      <c15:f>'Sensitivity Tornado BreakEven'!$D$21</c15:f>
                      <c15:dlblFieldTableCache>
                        <c:ptCount val="1"/>
                        <c:pt idx="0">
                          <c:v>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tx>
                <c:strRef>
                  <c:f>'Sensitivity Tornado BreakEven'!$D$22</c:f>
                  <c:strCache>
                    <c:ptCount val="1"/>
                    <c:pt idx="0">
                      <c:v>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{92EAB523-277B-4C0F-8E85-8AFF082EC0AA}</c15:txfldGUID>
                      <c15:f>'Sensitivity Tornado BreakEven'!$D$22</c15:f>
                      <c15:dlblFieldTableCache>
                        <c:ptCount val="1"/>
                        <c:pt idx="0">
                          <c:v>15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2"/>
              <c:tx>
                <c:strRef>
                  <c:f>'Sensitivity Tornado BreakEven'!$D$23</c:f>
                  <c:strCache>
                    <c:ptCount val="1"/>
                    <c:pt idx="0">
                      <c:v>35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{7E1435CD-A2A9-4CAF-8CF2-941FDC12C21C}</c15:txfldGUID>
                      <c15:f>'Sensitivity Tornado BreakEven'!$D$23</c15:f>
                      <c15:dlblFieldTableCache>
                        <c:ptCount val="1"/>
                        <c:pt idx="0">
                          <c:v>35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tx>
                <c:strRef>
                  <c:f>'Sensitivity Tornado BreakEven'!$D$24</c:f>
                  <c:strCache>
                    <c:ptCount val="1"/>
                    <c:pt idx="0">
                      <c:v>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{9BD25CCD-1F35-4B4B-92F4-569CE3AB38D8}</c15:txfldGUID>
                      <c15:f>'Sensitivity Tornado BreakEven'!$D$24</c15:f>
                      <c15:dlblFieldTableCache>
                        <c:ptCount val="1"/>
                        <c:pt idx="0">
                          <c:v>15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tx>
                <c:strRef>
                  <c:f>'Sensitivity Tornado BreakEven'!$D$25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{1E2F6790-34C8-4F7E-BE6C-12E3030CEBE4}</c15:txfldGUID>
                      <c15:f>'Sensitivity Tornado BreakEven'!$D$25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5"/>
              <c:tx>
                <c:strRef>
                  <c:f>'Sensitivity Tornado BreakEven'!$D$26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{B25F27EB-1352-4FD4-8BF2-658139F24B27}</c15:txfldGUID>
                      <c15:f>'Sensitivity Tornado BreakEven'!$D$26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tx>
                <c:strRef>
                  <c:f>'Sensitivity Tornado BreakEven'!$D$27</c:f>
                  <c:strCache>
                    <c:ptCount val="1"/>
                    <c:pt idx="0">
                      <c:v>55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{C9433F9A-58A1-4D22-9CC8-3DBF40D59AA9}</c15:txfldGUID>
                      <c15:f>'Sensitivity Tornado BreakEven'!$D$27</c15:f>
                      <c15:dlblFieldTableCache>
                        <c:ptCount val="1"/>
                        <c:pt idx="0">
                          <c:v>55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tx>
                <c:strRef>
                  <c:f>'Sensitivity Tornado BreakEven'!$D$28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{4B36664B-A1E6-48AF-9E84-1416DB3FDFCC}</c15:txfldGUID>
                      <c15:f>'Sensitivity Tornado BreakEven'!$D$28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8"/>
              <c:tx>
                <c:strRef>
                  <c:f>'Sensitivity Tornado BreakEven'!$D$29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{27F2536F-D017-4C95-9AD1-6EB4BE1EB2B7}</c15:txfldGUID>
                      <c15:f>'Sensitivity Tornado BreakEven'!$D$29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'Sensitivity Tornado BreakEven'!$D$30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{DDFABB95-1C93-49B5-BB0D-6DD30EA2BDB8}</c15:txfldGUID>
                      <c15:f>'Sensitivity Tornado BreakEven'!$D$30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tx>
                <c:strRef>
                  <c:f>'Sensitivity Tornado BreakEven'!$D$31</c:f>
                  <c:strCache>
                    <c:ptCount val="1"/>
                    <c:pt idx="0">
                      <c:v>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{F5969E9D-6EA5-40F1-B78B-2BE6A62BEE65}</c15:txfldGUID>
                      <c15:f>'Sensitivity Tornado BreakEven'!$D$31</c15:f>
                      <c15:dlblFieldTableCache>
                        <c:ptCount val="1"/>
                        <c:pt idx="0">
                          <c:v>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1"/>
              <c:tx>
                <c:strRef>
                  <c:f>'Sensitivity Tornado BreakEven'!$D$32</c:f>
                  <c:strCache>
                    <c:ptCount val="1"/>
                    <c:pt idx="0">
                      <c:v>65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{31B25A03-DDE7-45A4-B081-0773E183DC2E}</c15:txfldGUID>
                      <c15:f>'Sensitivity Tornado BreakEven'!$D$32</c15:f>
                      <c15:dlblFieldTableCache>
                        <c:ptCount val="1"/>
                        <c:pt idx="0">
                          <c:v>65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2"/>
              <c:tx>
                <c:strRef>
                  <c:f>'Sensitivity Tornado BreakEven'!$D$33</c:f>
                  <c:strCache>
                    <c:ptCount val="1"/>
                    <c:pt idx="0">
                      <c:v>65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{C35C6782-CFA1-4E23-A056-58BC92F8D0B2}</c15:txfldGUID>
                      <c15:f>'Sensitivity Tornado BreakEven'!$D$33</c15:f>
                      <c15:dlblFieldTableCache>
                        <c:ptCount val="1"/>
                        <c:pt idx="0">
                          <c:v>65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3"/>
              <c:tx>
                <c:strRef>
                  <c:f>'Sensitivity Tornado BreakEven'!$D$34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{38A996AE-2D86-4461-8692-731B185E979F}</c15:txfldGUID>
                      <c15:f>'Sensitivity Tornado BreakEven'!$D$34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'Sensitivity Tornado BreakEven'!$A$11:$A$34</c:f>
              <c:strCache>
                <c:ptCount val="24"/>
                <c:pt idx="0">
                  <c:v>Nr of treatments p practitioner p month</c:v>
                </c:pt>
                <c:pt idx="1">
                  <c:v>Margin</c:v>
                </c:pt>
                <c:pt idx="2">
                  <c:v>months 5-19</c:v>
                </c:pt>
                <c:pt idx="3">
                  <c:v>Ramp up month 1-5</c:v>
                </c:pt>
                <c:pt idx="4">
                  <c:v>Lower starting point</c:v>
                </c:pt>
                <c:pt idx="5">
                  <c:v>Prices of treatm, Massage </c:v>
                </c:pt>
                <c:pt idx="6">
                  <c:v>Prices of treatm, Nails </c:v>
                </c:pt>
                <c:pt idx="7">
                  <c:v>Prices of treatm, Hair Removal </c:v>
                </c:pt>
                <c:pt idx="8">
                  <c:v>Prices of treatm, Face </c:v>
                </c:pt>
                <c:pt idx="9">
                  <c:v>Prices of treatm, Hair </c:v>
                </c:pt>
                <c:pt idx="10">
                  <c:v>months 19 onwards</c:v>
                </c:pt>
                <c:pt idx="11">
                  <c:v>Prices of treatm, Hair Removal , amr</c:v>
                </c:pt>
                <c:pt idx="12">
                  <c:v>Prices of treatm, Massage , amr</c:v>
                </c:pt>
                <c:pt idx="13">
                  <c:v>Prices of treatm, Nails , amr</c:v>
                </c:pt>
                <c:pt idx="14">
                  <c:v>Prices of treatm, Face , amr</c:v>
                </c:pt>
                <c:pt idx="15">
                  <c:v>Prices of treatm, Hair , amr</c:v>
                </c:pt>
                <c:pt idx="16">
                  <c:v>Prices of treatm, Body </c:v>
                </c:pt>
                <c:pt idx="17">
                  <c:v>Prices of treatm, Personal Training, amr</c:v>
                </c:pt>
                <c:pt idx="18">
                  <c:v>Prices of treatm, Body , amr</c:v>
                </c:pt>
                <c:pt idx="19">
                  <c:v>Prices of treatm, Holistic , amr</c:v>
                </c:pt>
                <c:pt idx="20">
                  <c:v>Prices of treatm, Yoga, amr</c:v>
                </c:pt>
                <c:pt idx="21">
                  <c:v>Prices of treatm, Holistic </c:v>
                </c:pt>
                <c:pt idx="22">
                  <c:v>Prices of treatm, Personal Training</c:v>
                </c:pt>
                <c:pt idx="23">
                  <c:v>Prices of treatm, Yoga</c:v>
                </c:pt>
              </c:strCache>
            </c:strRef>
          </c:cat>
          <c:val>
            <c:numRef>
              <c:f>'Sensitivity Tornado BreakEven'!$G$11:$G$34</c:f>
              <c:numCache>
                <c:formatCode>#,##0.00</c:formatCode>
                <c:ptCount val="24"/>
                <c:pt idx="0">
                  <c:v>26</c:v>
                </c:pt>
                <c:pt idx="1">
                  <c:v>26</c:v>
                </c:pt>
                <c:pt idx="2">
                  <c:v>12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10.27113098106858</c:v>
                </c:pt>
                <c:pt idx="7">
                  <c:v>10.266364220548073</c:v>
                </c:pt>
                <c:pt idx="8">
                  <c:v>10.256830699507056</c:v>
                </c:pt>
                <c:pt idx="9">
                  <c:v>10.256830699507056</c:v>
                </c:pt>
                <c:pt idx="10">
                  <c:v>10.257924808502608</c:v>
                </c:pt>
                <c:pt idx="11">
                  <c:v>10.26185977842599</c:v>
                </c:pt>
                <c:pt idx="12">
                  <c:v>10.257526921485239</c:v>
                </c:pt>
                <c:pt idx="13">
                  <c:v>10.256466019179101</c:v>
                </c:pt>
                <c:pt idx="14">
                  <c:v>10.259675277054178</c:v>
                </c:pt>
                <c:pt idx="15">
                  <c:v>10.259675277054178</c:v>
                </c:pt>
                <c:pt idx="16">
                  <c:v>10.252063938986547</c:v>
                </c:pt>
                <c:pt idx="17">
                  <c:v>10.25333511765246</c:v>
                </c:pt>
                <c:pt idx="18">
                  <c:v>10.251289975582052</c:v>
                </c:pt>
                <c:pt idx="19">
                  <c:v>10.250279737394274</c:v>
                </c:pt>
                <c:pt idx="20">
                  <c:v>10.248283434862037</c:v>
                </c:pt>
                <c:pt idx="21">
                  <c:v>10.24729717846604</c:v>
                </c:pt>
                <c:pt idx="22">
                  <c:v>10.24729717846604</c:v>
                </c:pt>
                <c:pt idx="23">
                  <c:v>10.24729717846604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axId val="-1681394928"/>
        <c:axId val="-1681398736"/>
      </c:barChart>
      <c:catAx>
        <c:axId val="-16813949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/>
            </a:pPr>
            <a:endParaRPr lang="en-US"/>
          </a:p>
        </c:txPr>
        <c:crossAx val="-1681398736"/>
        <c:crossesAt val="10.24729717846604"/>
        <c:auto val="0"/>
        <c:lblAlgn val="ctr"/>
        <c:lblOffset val="100"/>
        <c:noMultiLvlLbl val="0"/>
      </c:catAx>
      <c:valAx>
        <c:axId val="-1681398736"/>
        <c:scaling>
          <c:orientation val="minMax"/>
          <c:max val="28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/>
                </a:pPr>
                <a:r>
                  <a:rPr lang="en-GB" sz="1000" b="0" i="0"/>
                  <a:t>Breakeven after X months</a:t>
                </a:r>
              </a:p>
            </c:rich>
          </c:tx>
          <c:overlay val="0"/>
        </c:title>
        <c:numFmt formatCode="#,##0.0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-1681394928"/>
        <c:crosses val="max"/>
        <c:crossBetween val="between"/>
        <c:majorUnit val="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v>Bars on Left</c:v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tx>
                <c:strRef>
                  <c:f>'Sensitivity Tornado NPV'!$B$11</c:f>
                  <c:strCache>
                    <c:ptCount val="1"/>
                    <c:pt idx="0">
                      <c:v>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{A16CF602-19E6-4038-9445-CA52F4041082}</c15:txfldGUID>
                      <c15:f>'Sensitivity Tornado NPV'!$B$11</c15:f>
                      <c15:dlblFieldTableCache>
                        <c:ptCount val="1"/>
                        <c:pt idx="0">
                          <c:v>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'Sensitivity Tornado NPV'!$B$12</c:f>
                  <c:strCache>
                    <c:ptCount val="1"/>
                    <c:pt idx="0">
                      <c:v>5%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{145A3810-BFB6-4096-94D5-660293B18760}</c15:txfldGUID>
                      <c15:f>'Sensitivity Tornado NPV'!$B$12</c15:f>
                      <c15:dlblFieldTableCache>
                        <c:ptCount val="1"/>
                        <c:pt idx="0">
                          <c:v>5%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tx>
                <c:strRef>
                  <c:f>'Sensitivity Tornado NPV'!$B$13</c:f>
                  <c:strCache>
                    <c:ptCount val="1"/>
                    <c:pt idx="0">
                      <c:v>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{34D95051-47D0-49B4-9A0B-D3AF8365027B}</c15:txfldGUID>
                      <c15:f>'Sensitivity Tornado NPV'!$B$13</c15:f>
                      <c15:dlblFieldTableCache>
                        <c:ptCount val="1"/>
                        <c:pt idx="0">
                          <c:v>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tx>
                <c:strRef>
                  <c:f>'Sensitivity Tornado NPV'!$B$14</c:f>
                  <c:strCache>
                    <c:ptCount val="1"/>
                    <c:pt idx="0">
                      <c:v>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{FCD14029-8B72-4A9E-9479-63283ED2204C}</c15:txfldGUID>
                      <c15:f>'Sensitivity Tornado NPV'!$B$14</c15:f>
                      <c15:dlblFieldTableCache>
                        <c:ptCount val="1"/>
                        <c:pt idx="0">
                          <c:v>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tx>
                <c:strRef>
                  <c:f>'Sensitivity Tornado NPV'!$B$15</c:f>
                  <c:strCache>
                    <c:ptCount val="1"/>
                    <c:pt idx="0">
                      <c:v>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{E263ED41-142B-4EE2-8C2C-33EECDB88600}</c15:txfldGUID>
                      <c15:f>'Sensitivity Tornado NPV'!$B$15</c15:f>
                      <c15:dlblFieldTableCache>
                        <c:ptCount val="1"/>
                        <c:pt idx="0">
                          <c:v>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tx>
                <c:strRef>
                  <c:f>'Sensitivity Tornado NPV'!$B$16</c:f>
                  <c:strCache>
                    <c:ptCount val="1"/>
                    <c:pt idx="0">
                      <c:v>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{6A4EFB70-A4BA-4392-9B14-ACA97152E20B}</c15:txfldGUID>
                      <c15:f>'Sensitivity Tornado NPV'!$B$16</c15:f>
                      <c15:dlblFieldTableCache>
                        <c:ptCount val="1"/>
                        <c:pt idx="0">
                          <c:v>1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6"/>
              <c:tx>
                <c:strRef>
                  <c:f>'Sensitivity Tornado NPV'!$B$17</c:f>
                  <c:strCache>
                    <c:ptCount val="1"/>
                    <c:pt idx="0">
                      <c:v>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{428E03C1-9338-4C45-B287-4DC60D69B418}</c15:txfldGUID>
                      <c15:f>'Sensitivity Tornado NPV'!$B$17</c15:f>
                      <c15:dlblFieldTableCache>
                        <c:ptCount val="1"/>
                        <c:pt idx="0">
                          <c:v>15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tx>
                <c:strRef>
                  <c:f>'Sensitivity Tornado NPV'!$B$18</c:f>
                  <c:strCache>
                    <c:ptCount val="1"/>
                    <c:pt idx="0">
                      <c:v>35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{FBE52A6F-E1D1-4D40-ACA8-625619AC0C04}</c15:txfldGUID>
                      <c15:f>'Sensitivity Tornado NPV'!$B$18</c15:f>
                      <c15:dlblFieldTableCache>
                        <c:ptCount val="1"/>
                        <c:pt idx="0">
                          <c:v>35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tx>
                <c:strRef>
                  <c:f>'Sensitivity Tornado NPV'!$B$19</c:f>
                  <c:strCache>
                    <c:ptCount val="1"/>
                    <c:pt idx="0">
                      <c:v>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{63C81AB2-D01B-4F3C-93D1-CD4E51F04DEA}</c15:txfldGUID>
                      <c15:f>'Sensitivity Tornado NPV'!$B$19</c15:f>
                      <c15:dlblFieldTableCache>
                        <c:ptCount val="1"/>
                        <c:pt idx="0">
                          <c:v>15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9"/>
              <c:tx>
                <c:strRef>
                  <c:f>'Sensitivity Tornado NPV'!$B$20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{2F0A2E28-514D-4BEC-A064-119A4D421C94}</c15:txfldGUID>
                      <c15:f>'Sensitivity Tornado NPV'!$B$20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tx>
                <c:strRef>
                  <c:f>'Sensitivity Tornado NPV'!$B$21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{D023ED35-292F-4C0B-ABD1-30232B5BFA4D}</c15:txfldGUID>
                      <c15:f>'Sensitivity Tornado NPV'!$B$21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tx>
                <c:strRef>
                  <c:f>'Sensitivity Tornado NPV'!$B$22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{98589663-BACA-4145-A874-5B109F06FE88}</c15:txfldGUID>
                      <c15:f>'Sensitivity Tornado NPV'!$B$22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2"/>
              <c:tx>
                <c:strRef>
                  <c:f>'Sensitivity Tornado NPV'!$B$23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{8D2E1281-5F44-4B14-BC2E-5A5211773FD9}</c15:txfldGUID>
                      <c15:f>'Sensitivity Tornado NPV'!$B$23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tx>
                <c:strRef>
                  <c:f>'Sensitivity Tornado NPV'!$B$24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{AAA618DC-086F-4A2B-AED5-270A8E1E1B15}</c15:txfldGUID>
                      <c15:f>'Sensitivity Tornado NPV'!$B$24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tx>
                <c:strRef>
                  <c:f>'Sensitivity Tornado NPV'!$B$25</c:f>
                  <c:strCache>
                    <c:ptCount val="1"/>
                    <c:pt idx="0">
                      <c:v>35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{A623B837-9A79-45BF-93ED-52850AE6BEF7}</c15:txfldGUID>
                      <c15:f>'Sensitivity Tornado NPV'!$B$25</c15:f>
                      <c15:dlblFieldTableCache>
                        <c:ptCount val="1"/>
                        <c:pt idx="0">
                          <c:v>35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5"/>
              <c:tx>
                <c:strRef>
                  <c:f>'Sensitivity Tornado NPV'!$B$26</c:f>
                  <c:strCache>
                    <c:ptCount val="1"/>
                    <c:pt idx="0">
                      <c:v>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{F80D1134-3909-451B-A368-33FCEF87C344}</c15:txfldGUID>
                      <c15:f>'Sensitivity Tornado NPV'!$B$26</c15:f>
                      <c15:dlblFieldTableCache>
                        <c:ptCount val="1"/>
                        <c:pt idx="0">
                          <c:v>15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tx>
                <c:strRef>
                  <c:f>'Sensitivity Tornado NPV'!$B$27</c:f>
                  <c:strCache>
                    <c:ptCount val="1"/>
                    <c:pt idx="0">
                      <c:v>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{B9C077AD-55BB-4D1B-B3AA-587B522CF2AD}</c15:txfldGUID>
                      <c15:f>'Sensitivity Tornado NPV'!$B$27</c15:f>
                      <c15:dlblFieldTableCache>
                        <c:ptCount val="1"/>
                        <c:pt idx="0">
                          <c:v>15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tx>
                <c:strRef>
                  <c:f>'Sensitivity Tornado NPV'!$B$28</c:f>
                  <c:strCache>
                    <c:ptCount val="1"/>
                    <c:pt idx="0">
                      <c:v>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{59D80393-69C8-455E-AF0C-8BD9976C0D0D}</c15:txfldGUID>
                      <c15:f>'Sensitivity Tornado NPV'!$B$28</c15:f>
                      <c15:dlblFieldTableCache>
                        <c:ptCount val="1"/>
                        <c:pt idx="0">
                          <c:v>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8"/>
              <c:tx>
                <c:strRef>
                  <c:f>'Sensitivity Tornado NPV'!$B$29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{8E380020-8219-40B2-8219-7B50706E9643}</c15:txfldGUID>
                      <c15:f>'Sensitivity Tornado NPV'!$B$29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'Sensitivity Tornado NPV'!$B$30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{CE20070D-BF41-4FDE-BC9D-F1C2D8753F00}</c15:txfldGUID>
                      <c15:f>'Sensitivity Tornado NPV'!$B$30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tx>
                <c:strRef>
                  <c:f>'Sensitivity Tornado NPV'!$B$31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{9CDAEB26-C89B-4D2F-B759-4408567CA9C2}</c15:txfldGUID>
                      <c15:f>'Sensitivity Tornado NPV'!$B$31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1"/>
              <c:tx>
                <c:strRef>
                  <c:f>'Sensitivity Tornado NPV'!$B$32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{63AA9AB8-F2BF-448A-BB16-346F0CFFB285}</c15:txfldGUID>
                      <c15:f>'Sensitivity Tornado NPV'!$B$32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2"/>
              <c:tx>
                <c:strRef>
                  <c:f>'Sensitivity Tornado NPV'!$B$33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{66215882-BE7E-46C7-A184-BC1B5634591B}</c15:txfldGUID>
                      <c15:f>'Sensitivity Tornado NPV'!$B$33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3"/>
              <c:tx>
                <c:strRef>
                  <c:f>'Sensitivity Tornado NPV'!$B$34</c:f>
                  <c:strCache>
                    <c:ptCount val="1"/>
                    <c:pt idx="0">
                      <c:v>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{86BD60D0-E030-4BD0-8AC1-13A6D55DD7E3}</c15:txfldGUID>
                      <c15:f>'Sensitivity Tornado NPV'!$B$34</c15:f>
                      <c15:dlblFieldTableCache>
                        <c:ptCount val="1"/>
                        <c:pt idx="0">
                          <c:v>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'Sensitivity Tornado NPV'!$A$11:$A$34</c:f>
              <c:strCache>
                <c:ptCount val="24"/>
                <c:pt idx="0">
                  <c:v>Nr of treatments p practitioner p month</c:v>
                </c:pt>
                <c:pt idx="1">
                  <c:v>Margin</c:v>
                </c:pt>
                <c:pt idx="2">
                  <c:v>months 5-19</c:v>
                </c:pt>
                <c:pt idx="3">
                  <c:v>months 19 onwards</c:v>
                </c:pt>
                <c:pt idx="4">
                  <c:v>Ramp up month 1-5</c:v>
                </c:pt>
                <c:pt idx="5">
                  <c:v>Lower starting point</c:v>
                </c:pt>
                <c:pt idx="6">
                  <c:v>Prices of treatm, Hair Removal , amr</c:v>
                </c:pt>
                <c:pt idx="7">
                  <c:v>Prices of treatm, Massage , amr</c:v>
                </c:pt>
                <c:pt idx="8">
                  <c:v>Prices of treatm, Nails , amr</c:v>
                </c:pt>
                <c:pt idx="9">
                  <c:v>Prices of treatm, Hair , amr</c:v>
                </c:pt>
                <c:pt idx="10">
                  <c:v>Prices of treatm, Face , amr</c:v>
                </c:pt>
                <c:pt idx="11">
                  <c:v>Prices of treatm, Personal Training, amr</c:v>
                </c:pt>
                <c:pt idx="12">
                  <c:v>Prices of treatm, Holistic , amr</c:v>
                </c:pt>
                <c:pt idx="13">
                  <c:v>Prices of treatm, Body , amr</c:v>
                </c:pt>
                <c:pt idx="14">
                  <c:v>Prices of treatm, Massage </c:v>
                </c:pt>
                <c:pt idx="15">
                  <c:v>Prices of treatm, Nails </c:v>
                </c:pt>
                <c:pt idx="16">
                  <c:v>Prices of treatm, Hair Removal </c:v>
                </c:pt>
                <c:pt idx="17">
                  <c:v>Prices of treatm, Yoga, amr</c:v>
                </c:pt>
                <c:pt idx="18">
                  <c:v>Prices of treatm, Face </c:v>
                </c:pt>
                <c:pt idx="19">
                  <c:v>Prices of treatm, Hair </c:v>
                </c:pt>
                <c:pt idx="20">
                  <c:v>Prices of treatm, Body </c:v>
                </c:pt>
                <c:pt idx="21">
                  <c:v>Prices of treatm, Personal Training</c:v>
                </c:pt>
                <c:pt idx="22">
                  <c:v>Prices of treatm, Holistic </c:v>
                </c:pt>
                <c:pt idx="23">
                  <c:v>Prices of treatm, Yoga</c:v>
                </c:pt>
              </c:strCache>
            </c:strRef>
          </c:cat>
          <c:val>
            <c:numRef>
              <c:f>'Sensitivity Tornado NPV'!$E$11:$E$34</c:f>
              <c:numCache>
                <c:formatCode>#,##0</c:formatCode>
                <c:ptCount val="24"/>
                <c:pt idx="0">
                  <c:v>-95379.344402869843</c:v>
                </c:pt>
                <c:pt idx="1">
                  <c:v>2623010.863753085</c:v>
                </c:pt>
                <c:pt idx="2">
                  <c:v>21417562.822795298</c:v>
                </c:pt>
                <c:pt idx="3">
                  <c:v>20788922.343619026</c:v>
                </c:pt>
                <c:pt idx="4">
                  <c:v>33723715.372242257</c:v>
                </c:pt>
                <c:pt idx="5">
                  <c:v>35939315.95536761</c:v>
                </c:pt>
                <c:pt idx="6">
                  <c:v>35785170.374575086</c:v>
                </c:pt>
                <c:pt idx="7">
                  <c:v>36371249.1398995</c:v>
                </c:pt>
                <c:pt idx="8">
                  <c:v>36380359.525149144</c:v>
                </c:pt>
                <c:pt idx="9">
                  <c:v>35803398.363263004</c:v>
                </c:pt>
                <c:pt idx="10">
                  <c:v>35803399.910017721</c:v>
                </c:pt>
                <c:pt idx="11">
                  <c:v>35858062.221515566</c:v>
                </c:pt>
                <c:pt idx="12">
                  <c:v>36709849.213753276</c:v>
                </c:pt>
                <c:pt idx="13">
                  <c:v>36975555.893911861</c:v>
                </c:pt>
                <c:pt idx="14">
                  <c:v>37125008.784588009</c:v>
                </c:pt>
                <c:pt idx="15">
                  <c:v>37308595.605543412</c:v>
                </c:pt>
                <c:pt idx="16">
                  <c:v>37262698.900304556</c:v>
                </c:pt>
                <c:pt idx="17">
                  <c:v>37277704.115068994</c:v>
                </c:pt>
                <c:pt idx="18">
                  <c:v>37292893.982883953</c:v>
                </c:pt>
                <c:pt idx="19">
                  <c:v>37292893.982883953</c:v>
                </c:pt>
                <c:pt idx="20">
                  <c:v>37481010.290873982</c:v>
                </c:pt>
                <c:pt idx="21">
                  <c:v>37483126.030354097</c:v>
                </c:pt>
                <c:pt idx="22">
                  <c:v>37522380.087002732</c:v>
                </c:pt>
                <c:pt idx="23">
                  <c:v>37553781.269982025</c:v>
                </c:pt>
              </c:numCache>
            </c:numRef>
          </c:val>
        </c:ser>
        <c:ser>
          <c:idx val="1"/>
          <c:order val="1"/>
          <c:tx>
            <c:v>Bars on Right</c:v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dLbls>
            <c:dLbl>
              <c:idx val="0"/>
              <c:tx>
                <c:strRef>
                  <c:f>'Sensitivity Tornado NPV'!$D$11</c:f>
                  <c:strCache>
                    <c:ptCount val="1"/>
                    <c:pt idx="0">
                      <c:v>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{E62A979F-DC39-43E8-9DE7-EDA32F3ABD34}</c15:txfldGUID>
                      <c15:f>'Sensitivity Tornado NPV'!$D$11</c15:f>
                      <c15:dlblFieldTableCache>
                        <c:ptCount val="1"/>
                        <c:pt idx="0">
                          <c:v>20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tx>
                <c:strRef>
                  <c:f>'Sensitivity Tornado NPV'!$D$12</c:f>
                  <c:strCache>
                    <c:ptCount val="1"/>
                    <c:pt idx="0">
                      <c:v>25%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{067DC0B8-431D-4BEC-A208-688B0C9D6EC6}</c15:txfldGUID>
                      <c15:f>'Sensitivity Tornado NPV'!$D$12</c15:f>
                      <c15:dlblFieldTableCache>
                        <c:ptCount val="1"/>
                        <c:pt idx="0">
                          <c:v>25%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tx>
                <c:strRef>
                  <c:f>'Sensitivity Tornado NPV'!$D$13</c:f>
                  <c:strCache>
                    <c:ptCount val="1"/>
                    <c:pt idx="0">
                      <c:v>40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{E95BF345-8E5A-4779-9723-76EEBFFEC8C8}</c15:txfldGUID>
                      <c15:f>'Sensitivity Tornado NPV'!$D$13</c15:f>
                      <c15:dlblFieldTableCache>
                        <c:ptCount val="1"/>
                        <c:pt idx="0">
                          <c:v>40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tx>
                <c:strRef>
                  <c:f>'Sensitivity Tornado NPV'!$D$14</c:f>
                  <c:strCache>
                    <c:ptCount val="1"/>
                    <c:pt idx="0">
                      <c:v>60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{F957D883-2E81-4C69-90C6-A291B9FD3B68}</c15:txfldGUID>
                      <c15:f>'Sensitivity Tornado NPV'!$D$14</c15:f>
                      <c15:dlblFieldTableCache>
                        <c:ptCount val="1"/>
                        <c:pt idx="0">
                          <c:v>60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tx>
                <c:strRef>
                  <c:f>'Sensitivity Tornado NPV'!$D$15</c:f>
                  <c:strCache>
                    <c:ptCount val="1"/>
                    <c:pt idx="0">
                      <c:v>30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{EB3ECF4D-9659-4AD7-98A7-F25833E9BFDA}</c15:txfldGUID>
                      <c15:f>'Sensitivity Tornado NPV'!$D$15</c15:f>
                      <c15:dlblFieldTableCache>
                        <c:ptCount val="1"/>
                        <c:pt idx="0">
                          <c:v>30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tx>
                <c:strRef>
                  <c:f>'Sensitivity Tornado NPV'!$D$16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{987D4976-0D42-42D9-9A98-26B81BBD5459}</c15:txfldGUID>
                      <c15:f>'Sensitivity Tornado NPV'!$D$16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6"/>
              <c:tx>
                <c:strRef>
                  <c:f>'Sensitivity Tornado NPV'!$D$17</c:f>
                  <c:strCache>
                    <c:ptCount val="1"/>
                    <c:pt idx="0">
                      <c:v>30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{C274B6D3-EA54-411D-B882-F181B54D1BE5}</c15:txfldGUID>
                      <c15:f>'Sensitivity Tornado NPV'!$D$17</c15:f>
                      <c15:dlblFieldTableCache>
                        <c:ptCount val="1"/>
                        <c:pt idx="0">
                          <c:v>30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tx>
                <c:strRef>
                  <c:f>'Sensitivity Tornado NPV'!$D$18</c:f>
                  <c:strCache>
                    <c:ptCount val="1"/>
                    <c:pt idx="0">
                      <c:v>45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{0758E39E-CE66-4D0D-9F50-AFA221862E23}</c15:txfldGUID>
                      <c15:f>'Sensitivity Tornado NPV'!$D$18</c15:f>
                      <c15:dlblFieldTableCache>
                        <c:ptCount val="1"/>
                        <c:pt idx="0">
                          <c:v>45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tx>
                <c:strRef>
                  <c:f>'Sensitivity Tornado NPV'!$D$19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{37BF4F81-454B-4584-A5EE-644C6902B375}</c15:txfldGUID>
                      <c15:f>'Sensitivity Tornado NPV'!$D$19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9"/>
              <c:tx>
                <c:strRef>
                  <c:f>'Sensitivity Tornado NPV'!$D$20</c:f>
                  <c:strCache>
                    <c:ptCount val="1"/>
                    <c:pt idx="0">
                      <c:v>45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{924DE306-FEAB-4320-B8F3-A04A747C60B7}</c15:txfldGUID>
                      <c15:f>'Sensitivity Tornado NPV'!$D$20</c15:f>
                      <c15:dlblFieldTableCache>
                        <c:ptCount val="1"/>
                        <c:pt idx="0">
                          <c:v>45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tx>
                <c:strRef>
                  <c:f>'Sensitivity Tornado NPV'!$D$21</c:f>
                  <c:strCache>
                    <c:ptCount val="1"/>
                    <c:pt idx="0">
                      <c:v>45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{5C41FBB7-7E57-4CD1-BE88-39928977192A}</c15:txfldGUID>
                      <c15:f>'Sensitivity Tornado NPV'!$D$21</c15:f>
                      <c15:dlblFieldTableCache>
                        <c:ptCount val="1"/>
                        <c:pt idx="0">
                          <c:v>45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tx>
                <c:strRef>
                  <c:f>'Sensitivity Tornado NPV'!$D$22</c:f>
                  <c:strCache>
                    <c:ptCount val="1"/>
                    <c:pt idx="0">
                      <c:v>45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{E8DF4590-1954-4661-B690-B06FE2A68A47}</c15:txfldGUID>
                      <c15:f>'Sensitivity Tornado NPV'!$D$22</c15:f>
                      <c15:dlblFieldTableCache>
                        <c:ptCount val="1"/>
                        <c:pt idx="0">
                          <c:v>45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2"/>
              <c:tx>
                <c:strRef>
                  <c:f>'Sensitivity Tornado NPV'!$D$23</c:f>
                  <c:strCache>
                    <c:ptCount val="1"/>
                    <c:pt idx="0">
                      <c:v>45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{54E9A02F-0AAB-41F8-9136-ECC93D8A71CA}</c15:txfldGUID>
                      <c15:f>'Sensitivity Tornado NPV'!$D$23</c15:f>
                      <c15:dlblFieldTableCache>
                        <c:ptCount val="1"/>
                        <c:pt idx="0">
                          <c:v>45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tx>
                <c:strRef>
                  <c:f>'Sensitivity Tornado NPV'!$D$24</c:f>
                  <c:strCache>
                    <c:ptCount val="1"/>
                    <c:pt idx="0">
                      <c:v>40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{61E4E170-CD0A-4F55-8FDA-F4BE519622F4}</c15:txfldGUID>
                      <c15:f>'Sensitivity Tornado NPV'!$D$24</c15:f>
                      <c15:dlblFieldTableCache>
                        <c:ptCount val="1"/>
                        <c:pt idx="0">
                          <c:v>40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tx>
                <c:strRef>
                  <c:f>'Sensitivity Tornado NPV'!$D$25</c:f>
                  <c:strCache>
                    <c:ptCount val="1"/>
                    <c:pt idx="0">
                      <c:v>65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{EE1C738A-F7DF-4254-98D2-0076DB795F20}</c15:txfldGUID>
                      <c15:f>'Sensitivity Tornado NPV'!$D$25</c15:f>
                      <c15:dlblFieldTableCache>
                        <c:ptCount val="1"/>
                        <c:pt idx="0">
                          <c:v>65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5"/>
              <c:tx>
                <c:strRef>
                  <c:f>'Sensitivity Tornado NPV'!$D$26</c:f>
                  <c:strCache>
                    <c:ptCount val="1"/>
                    <c:pt idx="0">
                      <c:v>40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{878FD705-5220-455F-B248-A3F23FF8A6E5}</c15:txfldGUID>
                      <c15:f>'Sensitivity Tornado NPV'!$D$26</c15:f>
                      <c15:dlblFieldTableCache>
                        <c:ptCount val="1"/>
                        <c:pt idx="0">
                          <c:v>40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tx>
                <c:strRef>
                  <c:f>'Sensitivity Tornado NPV'!$D$27</c:f>
                  <c:strCache>
                    <c:ptCount val="1"/>
                    <c:pt idx="0">
                      <c:v>45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{63C61F09-3AE4-489E-95B0-313756450D12}</c15:txfldGUID>
                      <c15:f>'Sensitivity Tornado NPV'!$D$27</c15:f>
                      <c15:dlblFieldTableCache>
                        <c:ptCount val="1"/>
                        <c:pt idx="0">
                          <c:v>45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tx>
                <c:strRef>
                  <c:f>'Sensitivity Tornado NPV'!$D$28</c:f>
                  <c:strCache>
                    <c:ptCount val="1"/>
                    <c:pt idx="0">
                      <c:v>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{F4FAC2E7-4CF5-43D2-BB55-A17D4A1474C2}</c15:txfldGUID>
                      <c15:f>'Sensitivity Tornado NPV'!$D$28</c15:f>
                      <c15:dlblFieldTableCache>
                        <c:ptCount val="1"/>
                        <c:pt idx="0">
                          <c:v>15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8"/>
              <c:tx>
                <c:strRef>
                  <c:f>'Sensitivity Tornado NPV'!$D$29</c:f>
                  <c:strCache>
                    <c:ptCount val="1"/>
                    <c:pt idx="0">
                      <c:v>65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{85E4D822-35FE-4442-BFC5-A020BD0F857D}</c15:txfldGUID>
                      <c15:f>'Sensitivity Tornado NPV'!$D$29</c15:f>
                      <c15:dlblFieldTableCache>
                        <c:ptCount val="1"/>
                        <c:pt idx="0">
                          <c:v>65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'Sensitivity Tornado NPV'!$D$30</c:f>
                  <c:strCache>
                    <c:ptCount val="1"/>
                    <c:pt idx="0">
                      <c:v>65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{33EB3A29-DA0D-4406-84B3-E727F2DA6910}</c15:txfldGUID>
                      <c15:f>'Sensitivity Tornado NPV'!$D$30</c15:f>
                      <c15:dlblFieldTableCache>
                        <c:ptCount val="1"/>
                        <c:pt idx="0">
                          <c:v>65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tx>
                <c:strRef>
                  <c:f>'Sensitivity Tornado NPV'!$D$31</c:f>
                  <c:strCache>
                    <c:ptCount val="1"/>
                    <c:pt idx="0">
                      <c:v>55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{D8977287-19AF-44B3-8883-815547CBD68A}</c15:txfldGUID>
                      <c15:f>'Sensitivity Tornado NPV'!$D$31</c15:f>
                      <c15:dlblFieldTableCache>
                        <c:ptCount val="1"/>
                        <c:pt idx="0">
                          <c:v>55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1"/>
              <c:tx>
                <c:strRef>
                  <c:f>'Sensitivity Tornado NPV'!$D$32</c:f>
                  <c:strCache>
                    <c:ptCount val="1"/>
                    <c:pt idx="0">
                      <c:v>65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{A7BE8F40-DAB6-4E5D-9585-7BC8FB879E7B}</c15:txfldGUID>
                      <c15:f>'Sensitivity Tornado NPV'!$D$32</c15:f>
                      <c15:dlblFieldTableCache>
                        <c:ptCount val="1"/>
                        <c:pt idx="0">
                          <c:v>65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2"/>
              <c:tx>
                <c:strRef>
                  <c:f>'Sensitivity Tornado NPV'!$D$33</c:f>
                  <c:strCache>
                    <c:ptCount val="1"/>
                    <c:pt idx="0">
                      <c:v>65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{A5971C02-3F11-43A3-B330-49B05E33C78E}</c15:txfldGUID>
                      <c15:f>'Sensitivity Tornado NPV'!$D$33</c15:f>
                      <c15:dlblFieldTableCache>
                        <c:ptCount val="1"/>
                        <c:pt idx="0">
                          <c:v>65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3"/>
              <c:tx>
                <c:strRef>
                  <c:f>'Sensitivity Tornado NPV'!$D$34</c:f>
                  <c:strCache>
                    <c:ptCount val="1"/>
                    <c:pt idx="0">
                      <c:v>25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{EE6887C7-7FAB-44DF-82FF-B64D71079B1D}</c15:txfldGUID>
                      <c15:f>'Sensitivity Tornado NPV'!$D$34</c15:f>
                      <c15:dlblFieldTableCache>
                        <c:ptCount val="1"/>
                        <c:pt idx="0">
                          <c:v>25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'Sensitivity Tornado NPV'!$A$11:$A$34</c:f>
              <c:strCache>
                <c:ptCount val="24"/>
                <c:pt idx="0">
                  <c:v>Nr of treatments p practitioner p month</c:v>
                </c:pt>
                <c:pt idx="1">
                  <c:v>Margin</c:v>
                </c:pt>
                <c:pt idx="2">
                  <c:v>months 5-19</c:v>
                </c:pt>
                <c:pt idx="3">
                  <c:v>months 19 onwards</c:v>
                </c:pt>
                <c:pt idx="4">
                  <c:v>Ramp up month 1-5</c:v>
                </c:pt>
                <c:pt idx="5">
                  <c:v>Lower starting point</c:v>
                </c:pt>
                <c:pt idx="6">
                  <c:v>Prices of treatm, Hair Removal , amr</c:v>
                </c:pt>
                <c:pt idx="7">
                  <c:v>Prices of treatm, Massage , amr</c:v>
                </c:pt>
                <c:pt idx="8">
                  <c:v>Prices of treatm, Nails , amr</c:v>
                </c:pt>
                <c:pt idx="9">
                  <c:v>Prices of treatm, Hair , amr</c:v>
                </c:pt>
                <c:pt idx="10">
                  <c:v>Prices of treatm, Face , amr</c:v>
                </c:pt>
                <c:pt idx="11">
                  <c:v>Prices of treatm, Personal Training, amr</c:v>
                </c:pt>
                <c:pt idx="12">
                  <c:v>Prices of treatm, Holistic , amr</c:v>
                </c:pt>
                <c:pt idx="13">
                  <c:v>Prices of treatm, Body , amr</c:v>
                </c:pt>
                <c:pt idx="14">
                  <c:v>Prices of treatm, Massage </c:v>
                </c:pt>
                <c:pt idx="15">
                  <c:v>Prices of treatm, Nails </c:v>
                </c:pt>
                <c:pt idx="16">
                  <c:v>Prices of treatm, Hair Removal </c:v>
                </c:pt>
                <c:pt idx="17">
                  <c:v>Prices of treatm, Yoga, amr</c:v>
                </c:pt>
                <c:pt idx="18">
                  <c:v>Prices of treatm, Face </c:v>
                </c:pt>
                <c:pt idx="19">
                  <c:v>Prices of treatm, Hair </c:v>
                </c:pt>
                <c:pt idx="20">
                  <c:v>Prices of treatm, Body </c:v>
                </c:pt>
                <c:pt idx="21">
                  <c:v>Prices of treatm, Personal Training</c:v>
                </c:pt>
                <c:pt idx="22">
                  <c:v>Prices of treatm, Holistic </c:v>
                </c:pt>
                <c:pt idx="23">
                  <c:v>Prices of treatm, Yoga</c:v>
                </c:pt>
              </c:strCache>
            </c:strRef>
          </c:cat>
          <c:val>
            <c:numRef>
              <c:f>'Sensitivity Tornado NPV'!$G$11:$G$34</c:f>
              <c:numCache>
                <c:formatCode>#,##0</c:formatCode>
                <c:ptCount val="24"/>
                <c:pt idx="0">
                  <c:v>64411220.629171923</c:v>
                </c:pt>
                <c:pt idx="1">
                  <c:v>49152451.185225017</c:v>
                </c:pt>
                <c:pt idx="2">
                  <c:v>66028604.620823272</c:v>
                </c:pt>
                <c:pt idx="3">
                  <c:v>62021865.060931161</c:v>
                </c:pt>
                <c:pt idx="4">
                  <c:v>41599505.923064642</c:v>
                </c:pt>
                <c:pt idx="5">
                  <c:v>38715168.559346586</c:v>
                </c:pt>
                <c:pt idx="6">
                  <c:v>38449862.161302738</c:v>
                </c:pt>
                <c:pt idx="7">
                  <c:v>38752013.991554193</c:v>
                </c:pt>
                <c:pt idx="8">
                  <c:v>38742903.606304564</c:v>
                </c:pt>
                <c:pt idx="9">
                  <c:v>38147709.299881473</c:v>
                </c:pt>
                <c:pt idx="10">
                  <c:v>38147708.784296565</c:v>
                </c:pt>
                <c:pt idx="11">
                  <c:v>38129488.013797283</c:v>
                </c:pt>
                <c:pt idx="12">
                  <c:v>37845559.016384713</c:v>
                </c:pt>
                <c:pt idx="13">
                  <c:v>37854669.40163435</c:v>
                </c:pt>
                <c:pt idx="14">
                  <c:v>37998254.346865691</c:v>
                </c:pt>
                <c:pt idx="15">
                  <c:v>37941185.506002009</c:v>
                </c:pt>
                <c:pt idx="16">
                  <c:v>37860564.231149137</c:v>
                </c:pt>
                <c:pt idx="17">
                  <c:v>37845559.016384713</c:v>
                </c:pt>
                <c:pt idx="18">
                  <c:v>37722874.115432583</c:v>
                </c:pt>
                <c:pt idx="19">
                  <c:v>37722874.115432583</c:v>
                </c:pt>
                <c:pt idx="20">
                  <c:v>37642252.840579718</c:v>
                </c:pt>
                <c:pt idx="21">
                  <c:v>37608734.886950493</c:v>
                </c:pt>
                <c:pt idx="22">
                  <c:v>37585182.452961311</c:v>
                </c:pt>
                <c:pt idx="23">
                  <c:v>37585182.452961311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axId val="-1676112832"/>
        <c:axId val="-1676110112"/>
      </c:barChart>
      <c:catAx>
        <c:axId val="-16761128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/>
            </a:pPr>
            <a:endParaRPr lang="en-US"/>
          </a:p>
        </c:txPr>
        <c:crossAx val="-1676110112"/>
        <c:crossesAt val="37561631.565726846"/>
        <c:auto val="0"/>
        <c:lblAlgn val="ctr"/>
        <c:lblOffset val="100"/>
        <c:noMultiLvlLbl val="0"/>
      </c:catAx>
      <c:valAx>
        <c:axId val="-1676110112"/>
        <c:scaling>
          <c:orientation val="minMax"/>
          <c:max val="80000000"/>
          <c:min val="-2000000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/>
                </a:pPr>
                <a:r>
                  <a:rPr lang="en-GB" sz="1000" b="0" i="0"/>
                  <a:t>NPV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-1676112832"/>
        <c:crosses val="max"/>
        <c:crossBetween val="between"/>
        <c:majorUnit val="10000000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35</xdr:row>
      <xdr:rowOff>0</xdr:rowOff>
    </xdr:from>
    <xdr:to>
      <xdr:col>8</xdr:col>
      <xdr:colOff>533400</xdr:colOff>
      <xdr:row>88</xdr:row>
      <xdr:rowOff>104775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35</xdr:row>
      <xdr:rowOff>0</xdr:rowOff>
    </xdr:from>
    <xdr:to>
      <xdr:col>8</xdr:col>
      <xdr:colOff>533400</xdr:colOff>
      <xdr:row>88</xdr:row>
      <xdr:rowOff>104775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03"/>
  <sheetViews>
    <sheetView zoomScale="70" zoomScaleNormal="70" workbookViewId="0">
      <selection activeCell="E22" sqref="E22"/>
    </sheetView>
  </sheetViews>
  <sheetFormatPr defaultColWidth="11" defaultRowHeight="13.8" x14ac:dyDescent="0.25"/>
  <cols>
    <col min="1" max="1" width="2.09765625" style="28" customWidth="1"/>
    <col min="2" max="2" width="2" style="28" customWidth="1"/>
    <col min="3" max="3" width="40.19921875" style="28" bestFit="1" customWidth="1"/>
    <col min="4" max="4" width="11.796875" style="28" customWidth="1"/>
    <col min="5" max="5" width="24.5" style="28" bestFit="1" customWidth="1"/>
    <col min="6" max="7" width="17.3984375" style="28" customWidth="1"/>
    <col min="8" max="8" width="22.796875" style="28" customWidth="1"/>
    <col min="9" max="9" width="15.19921875" style="28" bestFit="1" customWidth="1"/>
    <col min="10" max="16384" width="11" style="28"/>
  </cols>
  <sheetData>
    <row r="1" spans="1:8" x14ac:dyDescent="0.25">
      <c r="A1" s="27" t="s">
        <v>10</v>
      </c>
    </row>
    <row r="2" spans="1:8" x14ac:dyDescent="0.25">
      <c r="A2" s="27"/>
      <c r="B2" s="28" t="s">
        <v>95</v>
      </c>
      <c r="D2" s="51">
        <v>42370</v>
      </c>
    </row>
    <row r="3" spans="1:8" x14ac:dyDescent="0.25">
      <c r="A3" s="27"/>
      <c r="B3" s="28" t="s">
        <v>115</v>
      </c>
      <c r="D3" s="29" t="s">
        <v>2</v>
      </c>
      <c r="H3" s="28" t="str">
        <f>D6</f>
        <v>Realistic Case</v>
      </c>
    </row>
    <row r="4" spans="1:8" x14ac:dyDescent="0.25">
      <c r="A4" s="27"/>
      <c r="B4" s="28" t="s">
        <v>104</v>
      </c>
      <c r="D4" s="30">
        <f>MATCH(D3,H3:H4,0)</f>
        <v>1</v>
      </c>
      <c r="H4" s="28">
        <f>F6</f>
        <v>0</v>
      </c>
    </row>
    <row r="5" spans="1:8" x14ac:dyDescent="0.25">
      <c r="A5" s="27"/>
    </row>
    <row r="6" spans="1:8" x14ac:dyDescent="0.25">
      <c r="B6" s="27" t="s">
        <v>79</v>
      </c>
      <c r="D6" s="31" t="s">
        <v>2</v>
      </c>
      <c r="F6" s="31"/>
    </row>
    <row r="7" spans="1:8" x14ac:dyDescent="0.25">
      <c r="C7" s="28" t="s">
        <v>77</v>
      </c>
      <c r="D7" s="32"/>
      <c r="F7" s="32"/>
    </row>
    <row r="8" spans="1:8" x14ac:dyDescent="0.25">
      <c r="C8" s="28" t="s">
        <v>70</v>
      </c>
      <c r="D8" s="33"/>
      <c r="F8" s="33"/>
    </row>
    <row r="9" spans="1:8" x14ac:dyDescent="0.25">
      <c r="C9" s="28" t="s">
        <v>18</v>
      </c>
      <c r="D9" s="34"/>
      <c r="F9" s="34"/>
    </row>
    <row r="10" spans="1:8" x14ac:dyDescent="0.25">
      <c r="C10" s="28" t="s">
        <v>86</v>
      </c>
      <c r="D10" s="34"/>
      <c r="F10" s="34"/>
    </row>
    <row r="11" spans="1:8" x14ac:dyDescent="0.25">
      <c r="C11" s="28" t="s">
        <v>69</v>
      </c>
      <c r="D11" s="33"/>
      <c r="F11" s="33"/>
    </row>
    <row r="12" spans="1:8" x14ac:dyDescent="0.25">
      <c r="C12" s="28" t="s">
        <v>68</v>
      </c>
      <c r="D12" s="33"/>
      <c r="F12" s="33"/>
    </row>
    <row r="13" spans="1:8" ht="14.4" thickBot="1" x14ac:dyDescent="0.3"/>
    <row r="14" spans="1:8" x14ac:dyDescent="0.25">
      <c r="A14" s="27" t="s">
        <v>80</v>
      </c>
      <c r="G14" s="35" t="s">
        <v>119</v>
      </c>
    </row>
    <row r="15" spans="1:8" x14ac:dyDescent="0.25">
      <c r="D15" s="31" t="s">
        <v>118</v>
      </c>
      <c r="E15" s="36" t="s">
        <v>2</v>
      </c>
      <c r="F15" s="36" t="s">
        <v>1</v>
      </c>
      <c r="G15" s="37" t="str">
        <f t="shared" ref="G15:G23" si="0">INDEX(E15:F15,$D$4)</f>
        <v>Realistic Case</v>
      </c>
    </row>
    <row r="16" spans="1:8" x14ac:dyDescent="0.25">
      <c r="B16" s="28" t="s">
        <v>16</v>
      </c>
      <c r="D16" s="38" t="s">
        <v>99</v>
      </c>
      <c r="E16" s="52">
        <v>0.25</v>
      </c>
      <c r="F16" s="52">
        <v>0.25</v>
      </c>
      <c r="G16" s="37">
        <f t="shared" si="0"/>
        <v>0.25</v>
      </c>
    </row>
    <row r="17" spans="1:7" x14ac:dyDescent="0.25">
      <c r="B17" s="28" t="s">
        <v>15</v>
      </c>
      <c r="G17" s="37">
        <f t="shared" si="0"/>
        <v>0</v>
      </c>
    </row>
    <row r="18" spans="1:7" x14ac:dyDescent="0.25">
      <c r="C18" s="28" t="s">
        <v>84</v>
      </c>
      <c r="E18" s="31" t="s">
        <v>93</v>
      </c>
      <c r="F18" s="31" t="s">
        <v>93</v>
      </c>
      <c r="G18" s="37" t="str">
        <f t="shared" si="0"/>
        <v>20-40</v>
      </c>
    </row>
    <row r="19" spans="1:7" x14ac:dyDescent="0.25">
      <c r="D19" s="53">
        <v>0</v>
      </c>
      <c r="E19" s="53">
        <v>0</v>
      </c>
      <c r="F19" s="53">
        <v>0</v>
      </c>
      <c r="G19" s="37">
        <f t="shared" si="0"/>
        <v>0</v>
      </c>
    </row>
    <row r="20" spans="1:7" x14ac:dyDescent="0.25">
      <c r="C20" s="28" t="s">
        <v>12</v>
      </c>
      <c r="D20" s="53">
        <v>1</v>
      </c>
      <c r="E20" s="53">
        <v>3</v>
      </c>
      <c r="F20" s="53">
        <v>3</v>
      </c>
      <c r="G20" s="37">
        <f t="shared" si="0"/>
        <v>3</v>
      </c>
    </row>
    <row r="21" spans="1:7" x14ac:dyDescent="0.25">
      <c r="C21" s="39" t="s">
        <v>97</v>
      </c>
      <c r="D21" s="53">
        <v>10</v>
      </c>
      <c r="E21" s="53">
        <v>7</v>
      </c>
      <c r="F21" s="53">
        <v>3</v>
      </c>
      <c r="G21" s="37">
        <f t="shared" si="0"/>
        <v>7</v>
      </c>
    </row>
    <row r="22" spans="1:7" x14ac:dyDescent="0.25">
      <c r="C22" s="39" t="s">
        <v>98</v>
      </c>
      <c r="D22" s="53">
        <v>20</v>
      </c>
      <c r="E22" s="53">
        <v>4</v>
      </c>
      <c r="F22" s="53">
        <v>3</v>
      </c>
      <c r="G22" s="37">
        <f t="shared" si="0"/>
        <v>4</v>
      </c>
    </row>
    <row r="23" spans="1:7" ht="14.4" thickBot="1" x14ac:dyDescent="0.3">
      <c r="B23" s="28" t="s">
        <v>6</v>
      </c>
      <c r="C23" s="27"/>
      <c r="E23" s="53">
        <v>12</v>
      </c>
      <c r="F23" s="53">
        <v>10</v>
      </c>
      <c r="G23" s="40">
        <f t="shared" si="0"/>
        <v>12</v>
      </c>
    </row>
    <row r="24" spans="1:7" x14ac:dyDescent="0.25">
      <c r="C24" s="27"/>
      <c r="E24" s="31"/>
      <c r="F24" s="31"/>
      <c r="G24" s="31"/>
    </row>
    <row r="25" spans="1:7" ht="14.4" thickBot="1" x14ac:dyDescent="0.3">
      <c r="A25" s="28" t="s">
        <v>117</v>
      </c>
      <c r="C25" s="27"/>
      <c r="D25" s="31" t="s">
        <v>118</v>
      </c>
      <c r="E25" s="31"/>
      <c r="F25" s="31"/>
      <c r="G25" s="31" t="s">
        <v>119</v>
      </c>
    </row>
    <row r="26" spans="1:7" x14ac:dyDescent="0.25">
      <c r="C26" s="27"/>
      <c r="D26" s="38" t="s">
        <v>99</v>
      </c>
      <c r="E26" s="36" t="s">
        <v>2</v>
      </c>
      <c r="F26" s="36" t="s">
        <v>1</v>
      </c>
      <c r="G26" s="35" t="str">
        <f>INDEX(E26:F26,$D$4)</f>
        <v>Realistic Case</v>
      </c>
    </row>
    <row r="27" spans="1:7" x14ac:dyDescent="0.25">
      <c r="C27" s="27"/>
      <c r="D27" s="54">
        <v>0</v>
      </c>
      <c r="E27" s="36"/>
      <c r="F27" s="36"/>
      <c r="G27" s="55">
        <v>0</v>
      </c>
    </row>
    <row r="28" spans="1:7" x14ac:dyDescent="0.25">
      <c r="C28" s="27"/>
      <c r="D28" s="53">
        <v>1</v>
      </c>
      <c r="E28" s="53">
        <v>12</v>
      </c>
      <c r="F28" s="53">
        <v>10</v>
      </c>
      <c r="G28" s="37">
        <f t="shared" ref="G28:G33" si="1">INDEX(E28:F28,$D$4)</f>
        <v>12</v>
      </c>
    </row>
    <row r="29" spans="1:7" x14ac:dyDescent="0.25">
      <c r="C29" s="27"/>
      <c r="D29" s="53">
        <v>4</v>
      </c>
      <c r="E29" s="53">
        <v>24</v>
      </c>
      <c r="F29" s="53">
        <v>20</v>
      </c>
      <c r="G29" s="37">
        <f t="shared" si="1"/>
        <v>24</v>
      </c>
    </row>
    <row r="30" spans="1:7" x14ac:dyDescent="0.25">
      <c r="C30" s="27"/>
      <c r="D30" s="53">
        <v>8</v>
      </c>
      <c r="E30" s="53">
        <v>36</v>
      </c>
      <c r="F30" s="53">
        <v>30</v>
      </c>
      <c r="G30" s="37">
        <f t="shared" si="1"/>
        <v>36</v>
      </c>
    </row>
    <row r="31" spans="1:7" x14ac:dyDescent="0.25">
      <c r="C31" s="27"/>
      <c r="D31" s="53">
        <v>13</v>
      </c>
      <c r="E31" s="53">
        <v>30</v>
      </c>
      <c r="F31" s="53">
        <v>25</v>
      </c>
      <c r="G31" s="37">
        <f t="shared" si="1"/>
        <v>30</v>
      </c>
    </row>
    <row r="32" spans="1:7" x14ac:dyDescent="0.25">
      <c r="C32" s="27"/>
      <c r="D32" s="53">
        <v>24</v>
      </c>
      <c r="E32" s="53">
        <v>40</v>
      </c>
      <c r="F32" s="53">
        <v>35</v>
      </c>
      <c r="G32" s="37">
        <f t="shared" si="1"/>
        <v>40</v>
      </c>
    </row>
    <row r="33" spans="2:9" ht="14.4" thickBot="1" x14ac:dyDescent="0.3">
      <c r="C33" s="27"/>
      <c r="D33" s="53">
        <v>27</v>
      </c>
      <c r="E33" s="53">
        <v>30</v>
      </c>
      <c r="F33" s="53">
        <v>25</v>
      </c>
      <c r="G33" s="40">
        <f t="shared" si="1"/>
        <v>30</v>
      </c>
    </row>
    <row r="34" spans="2:9" x14ac:dyDescent="0.25">
      <c r="C34" s="27"/>
      <c r="E34" s="31"/>
      <c r="F34" s="31"/>
      <c r="G34" s="31"/>
    </row>
    <row r="35" spans="2:9" x14ac:dyDescent="0.25">
      <c r="C35" s="27"/>
      <c r="E35" s="31"/>
      <c r="F35" s="31"/>
      <c r="G35" s="31"/>
    </row>
    <row r="36" spans="2:9" x14ac:dyDescent="0.25">
      <c r="C36" s="27"/>
      <c r="E36" s="31"/>
      <c r="F36" s="31"/>
      <c r="G36" s="31"/>
    </row>
    <row r="37" spans="2:9" x14ac:dyDescent="0.25">
      <c r="C37" s="27"/>
      <c r="E37" s="31"/>
      <c r="F37" s="31"/>
      <c r="G37" s="31"/>
      <c r="H37" s="28" t="s">
        <v>17</v>
      </c>
    </row>
    <row r="38" spans="2:9" x14ac:dyDescent="0.25">
      <c r="B38" s="28" t="s">
        <v>9</v>
      </c>
      <c r="C38" s="27"/>
      <c r="E38" s="36" t="s">
        <v>2</v>
      </c>
      <c r="F38" s="36" t="s">
        <v>1</v>
      </c>
      <c r="G38" s="36" t="s">
        <v>141</v>
      </c>
      <c r="H38" s="56">
        <v>1</v>
      </c>
      <c r="I38" s="56">
        <v>1</v>
      </c>
    </row>
    <row r="39" spans="2:9" x14ac:dyDescent="0.25">
      <c r="C39" s="28" t="s">
        <v>122</v>
      </c>
      <c r="E39" s="57">
        <v>60</v>
      </c>
      <c r="F39" s="57">
        <v>55</v>
      </c>
      <c r="G39" s="53">
        <v>55</v>
      </c>
      <c r="H39" s="31">
        <f t="shared" ref="H39:H47" si="2">+E39*$H$38</f>
        <v>60</v>
      </c>
      <c r="I39" s="31">
        <f t="shared" ref="I39:I47" si="3">+E39*G39/E39*$I$38</f>
        <v>55</v>
      </c>
    </row>
    <row r="40" spans="2:9" x14ac:dyDescent="0.25">
      <c r="C40" s="28" t="s">
        <v>123</v>
      </c>
      <c r="E40" s="57">
        <v>35</v>
      </c>
      <c r="F40" s="57">
        <v>30</v>
      </c>
      <c r="G40" s="31">
        <f>+D136</f>
        <v>20</v>
      </c>
      <c r="H40" s="31">
        <f t="shared" si="2"/>
        <v>35</v>
      </c>
      <c r="I40" s="31">
        <f t="shared" si="3"/>
        <v>20</v>
      </c>
    </row>
    <row r="41" spans="2:9" x14ac:dyDescent="0.25">
      <c r="C41" s="28" t="s">
        <v>124</v>
      </c>
      <c r="E41" s="57">
        <v>30</v>
      </c>
      <c r="F41" s="57">
        <v>25</v>
      </c>
      <c r="G41" s="31">
        <f>+D137</f>
        <v>25</v>
      </c>
      <c r="H41" s="31">
        <f t="shared" si="2"/>
        <v>30</v>
      </c>
      <c r="I41" s="31">
        <f t="shared" si="3"/>
        <v>25</v>
      </c>
    </row>
    <row r="42" spans="2:9" x14ac:dyDescent="0.25">
      <c r="C42" s="28" t="s">
        <v>125</v>
      </c>
      <c r="E42" s="57">
        <v>45</v>
      </c>
      <c r="F42" s="57">
        <v>40</v>
      </c>
      <c r="G42" s="53">
        <v>40</v>
      </c>
      <c r="H42" s="31">
        <f t="shared" si="2"/>
        <v>45</v>
      </c>
      <c r="I42" s="31">
        <f t="shared" si="3"/>
        <v>40</v>
      </c>
    </row>
    <row r="43" spans="2:9" x14ac:dyDescent="0.25">
      <c r="C43" s="28" t="s">
        <v>126</v>
      </c>
      <c r="E43" s="57">
        <v>50</v>
      </c>
      <c r="F43" s="57">
        <v>45</v>
      </c>
      <c r="G43" s="53">
        <v>45</v>
      </c>
      <c r="H43" s="31">
        <f t="shared" si="2"/>
        <v>50</v>
      </c>
      <c r="I43" s="31">
        <f t="shared" si="3"/>
        <v>45</v>
      </c>
    </row>
    <row r="44" spans="2:9" x14ac:dyDescent="0.25">
      <c r="C44" s="28" t="s">
        <v>127</v>
      </c>
      <c r="E44" s="57">
        <v>50</v>
      </c>
      <c r="F44" s="57">
        <v>45</v>
      </c>
      <c r="G44" s="53">
        <v>45</v>
      </c>
      <c r="H44" s="31">
        <f t="shared" si="2"/>
        <v>50</v>
      </c>
      <c r="I44" s="31">
        <f t="shared" si="3"/>
        <v>45</v>
      </c>
    </row>
    <row r="45" spans="2:9" x14ac:dyDescent="0.25">
      <c r="C45" s="28" t="s">
        <v>128</v>
      </c>
      <c r="E45" s="57">
        <v>60</v>
      </c>
      <c r="F45" s="57">
        <v>55</v>
      </c>
      <c r="G45" s="53">
        <v>55</v>
      </c>
      <c r="H45" s="31">
        <f t="shared" si="2"/>
        <v>60</v>
      </c>
      <c r="I45" s="31">
        <f t="shared" si="3"/>
        <v>55</v>
      </c>
    </row>
    <row r="46" spans="2:9" x14ac:dyDescent="0.25">
      <c r="C46" s="28" t="s">
        <v>129</v>
      </c>
      <c r="E46" s="57">
        <v>55</v>
      </c>
      <c r="F46" s="41">
        <f>+D133</f>
        <v>50</v>
      </c>
      <c r="G46" s="53">
        <v>50</v>
      </c>
      <c r="H46" s="31">
        <f t="shared" si="2"/>
        <v>55</v>
      </c>
      <c r="I46" s="31">
        <f t="shared" si="3"/>
        <v>50</v>
      </c>
    </row>
    <row r="47" spans="2:9" x14ac:dyDescent="0.25">
      <c r="C47" s="28" t="s">
        <v>130</v>
      </c>
      <c r="E47" s="57">
        <v>25</v>
      </c>
      <c r="F47" s="57">
        <v>20</v>
      </c>
      <c r="G47" s="53">
        <v>20</v>
      </c>
      <c r="H47" s="31">
        <f t="shared" si="2"/>
        <v>25</v>
      </c>
      <c r="I47" s="42">
        <f t="shared" si="3"/>
        <v>20</v>
      </c>
    </row>
    <row r="48" spans="2:9" x14ac:dyDescent="0.25">
      <c r="D48" s="41"/>
      <c r="E48" s="41"/>
      <c r="F48" s="31"/>
      <c r="G48" s="31"/>
      <c r="H48" s="31"/>
    </row>
    <row r="49" spans="1:9" x14ac:dyDescent="0.25">
      <c r="B49" s="28" t="s">
        <v>90</v>
      </c>
      <c r="D49" s="41"/>
      <c r="E49" s="41"/>
      <c r="F49" s="31"/>
      <c r="G49" s="31"/>
      <c r="H49" s="31"/>
    </row>
    <row r="50" spans="1:9" x14ac:dyDescent="0.25">
      <c r="B50" s="28" t="s">
        <v>83</v>
      </c>
      <c r="E50" s="41"/>
      <c r="F50" s="31"/>
      <c r="G50" s="31"/>
      <c r="H50" s="31"/>
    </row>
    <row r="51" spans="1:9" ht="16.5" customHeight="1" x14ac:dyDescent="0.25">
      <c r="B51" s="28" t="s">
        <v>81</v>
      </c>
    </row>
    <row r="52" spans="1:9" ht="16.5" customHeight="1" x14ac:dyDescent="0.25"/>
    <row r="53" spans="1:9" ht="16.5" customHeight="1" x14ac:dyDescent="0.25">
      <c r="B53" s="28" t="s">
        <v>112</v>
      </c>
      <c r="E53" s="56">
        <v>0.05</v>
      </c>
      <c r="G53" s="58">
        <v>0.9</v>
      </c>
    </row>
    <row r="54" spans="1:9" ht="16.5" customHeight="1" x14ac:dyDescent="0.25">
      <c r="C54" s="28" t="s">
        <v>116</v>
      </c>
      <c r="D54" s="31" t="s">
        <v>96</v>
      </c>
      <c r="E54" s="31" t="s">
        <v>108</v>
      </c>
      <c r="F54" s="31" t="s">
        <v>109</v>
      </c>
      <c r="G54" s="28" t="s">
        <v>110</v>
      </c>
      <c r="I54" s="31" t="s">
        <v>107</v>
      </c>
    </row>
    <row r="55" spans="1:9" x14ac:dyDescent="0.25">
      <c r="C55" s="28" t="str">
        <f t="shared" ref="C55:C60" si="4">LOOKUP(I55,$D$71:$D$80,$C$71:$C$80)</f>
        <v>City 3</v>
      </c>
      <c r="D55" s="51">
        <v>42430</v>
      </c>
      <c r="E55" s="43">
        <f>+E73</f>
        <v>2914607.5711999997</v>
      </c>
      <c r="F55" s="31">
        <f t="shared" ref="F55:F60" si="5">LOOKUP(I55,$D$71:$D$80,$H$71:$H$80)</f>
        <v>40</v>
      </c>
      <c r="G55" s="31">
        <f t="shared" ref="G55:G60" si="6">F55*$G$53</f>
        <v>36</v>
      </c>
      <c r="I55" s="53">
        <v>3</v>
      </c>
    </row>
    <row r="56" spans="1:9" x14ac:dyDescent="0.25">
      <c r="C56" s="28" t="str">
        <f t="shared" si="4"/>
        <v>City 1</v>
      </c>
      <c r="D56" s="51">
        <v>42522</v>
      </c>
      <c r="E56" s="44">
        <f>+E71</f>
        <v>5322512</v>
      </c>
      <c r="F56" s="31">
        <f t="shared" si="5"/>
        <v>40</v>
      </c>
      <c r="G56" s="31">
        <f t="shared" si="6"/>
        <v>36</v>
      </c>
      <c r="I56" s="53">
        <v>1</v>
      </c>
    </row>
    <row r="57" spans="1:9" x14ac:dyDescent="0.25">
      <c r="C57" s="28" t="str">
        <f t="shared" si="4"/>
        <v>City 2</v>
      </c>
      <c r="D57" s="51">
        <v>42552</v>
      </c>
      <c r="E57" s="44">
        <f>+E72</f>
        <v>3938658.88</v>
      </c>
      <c r="F57" s="31">
        <f t="shared" si="5"/>
        <v>40</v>
      </c>
      <c r="G57" s="31">
        <f t="shared" si="6"/>
        <v>36</v>
      </c>
      <c r="I57" s="53">
        <v>2</v>
      </c>
    </row>
    <row r="58" spans="1:9" x14ac:dyDescent="0.25">
      <c r="C58" s="28" t="str">
        <f t="shared" si="4"/>
        <v>City 9</v>
      </c>
      <c r="D58" s="51">
        <v>42583</v>
      </c>
      <c r="E58" s="44">
        <f>+E74+E79</f>
        <v>2635407.0821951474</v>
      </c>
      <c r="F58" s="31">
        <f t="shared" si="5"/>
        <v>20</v>
      </c>
      <c r="G58" s="31">
        <f t="shared" si="6"/>
        <v>18</v>
      </c>
      <c r="I58" s="53">
        <v>9</v>
      </c>
    </row>
    <row r="59" spans="1:9" x14ac:dyDescent="0.25">
      <c r="C59" s="28" t="str">
        <f t="shared" si="4"/>
        <v>City 5</v>
      </c>
      <c r="D59" s="51">
        <v>42583</v>
      </c>
      <c r="E59" s="44">
        <f>+E75</f>
        <v>1596039.1059891197</v>
      </c>
      <c r="F59" s="31">
        <f t="shared" si="5"/>
        <v>30</v>
      </c>
      <c r="G59" s="31">
        <f t="shared" si="6"/>
        <v>27</v>
      </c>
      <c r="I59" s="53">
        <v>5</v>
      </c>
    </row>
    <row r="60" spans="1:9" x14ac:dyDescent="0.25">
      <c r="C60" s="28" t="str">
        <f t="shared" si="4"/>
        <v>City 7</v>
      </c>
      <c r="D60" s="51">
        <v>42583</v>
      </c>
      <c r="E60" s="44">
        <f>+E77</f>
        <v>873991.01443964196</v>
      </c>
      <c r="F60" s="31">
        <f t="shared" si="5"/>
        <v>20</v>
      </c>
      <c r="G60" s="31">
        <f t="shared" si="6"/>
        <v>18</v>
      </c>
      <c r="I60" s="53">
        <v>7</v>
      </c>
    </row>
    <row r="63" spans="1:9" x14ac:dyDescent="0.25">
      <c r="A63" s="28" t="s">
        <v>82</v>
      </c>
      <c r="D63" s="28" t="s">
        <v>104</v>
      </c>
      <c r="E63" s="31" t="s">
        <v>101</v>
      </c>
      <c r="F63" s="28" t="s">
        <v>102</v>
      </c>
      <c r="G63" s="31" t="s">
        <v>101</v>
      </c>
    </row>
    <row r="64" spans="1:9" x14ac:dyDescent="0.25">
      <c r="C64" s="28" t="s">
        <v>63</v>
      </c>
      <c r="D64" s="53">
        <v>1</v>
      </c>
      <c r="E64" s="59">
        <v>0</v>
      </c>
      <c r="F64" s="60">
        <v>20</v>
      </c>
      <c r="G64" s="61">
        <v>1000000</v>
      </c>
      <c r="H64" s="53">
        <v>20</v>
      </c>
    </row>
    <row r="65" spans="1:9" x14ac:dyDescent="0.25">
      <c r="C65" s="28" t="s">
        <v>100</v>
      </c>
      <c r="D65" s="53">
        <v>2</v>
      </c>
      <c r="E65" s="59">
        <v>1000000</v>
      </c>
      <c r="F65" s="60">
        <v>30</v>
      </c>
      <c r="G65" s="61">
        <v>1000001</v>
      </c>
      <c r="H65" s="53">
        <v>30</v>
      </c>
    </row>
    <row r="66" spans="1:9" x14ac:dyDescent="0.25">
      <c r="C66" s="28" t="s">
        <v>64</v>
      </c>
      <c r="D66" s="53">
        <v>3</v>
      </c>
      <c r="E66" s="59">
        <v>2500000</v>
      </c>
      <c r="F66" s="60">
        <v>40</v>
      </c>
      <c r="G66" s="61">
        <v>2500000</v>
      </c>
      <c r="H66" s="53">
        <v>40</v>
      </c>
    </row>
    <row r="69" spans="1:9" x14ac:dyDescent="0.25">
      <c r="C69" s="27"/>
    </row>
    <row r="70" spans="1:9" x14ac:dyDescent="0.25">
      <c r="A70" s="45" t="s">
        <v>89</v>
      </c>
      <c r="C70" s="46"/>
      <c r="D70" s="31" t="s">
        <v>103</v>
      </c>
      <c r="E70" s="47">
        <f>E71+E72+E73+E74+E75+E77+E79</f>
        <v>17281215.653823908</v>
      </c>
      <c r="F70" s="62">
        <v>81802257</v>
      </c>
      <c r="G70" s="31" t="s">
        <v>105</v>
      </c>
      <c r="H70" s="28" t="s">
        <v>106</v>
      </c>
      <c r="I70" s="31"/>
    </row>
    <row r="71" spans="1:9" x14ac:dyDescent="0.25">
      <c r="C71" s="28" t="s">
        <v>131</v>
      </c>
      <c r="D71" s="53">
        <v>1</v>
      </c>
      <c r="E71" s="59">
        <v>5322512</v>
      </c>
      <c r="F71" s="48">
        <f t="shared" ref="F71:F80" si="7">+E71/$F$70</f>
        <v>6.5065588593723037E-2</v>
      </c>
      <c r="G71" s="44">
        <f t="shared" ref="G71:G80" si="8">MATCH(E71,$E$64:$E$66)</f>
        <v>3</v>
      </c>
      <c r="H71" s="28">
        <f t="shared" ref="H71:H80" si="9">INDEX($F$64:$F$66,G71)</f>
        <v>40</v>
      </c>
      <c r="I71" s="53">
        <v>1</v>
      </c>
    </row>
    <row r="72" spans="1:9" x14ac:dyDescent="0.25">
      <c r="C72" s="28" t="s">
        <v>132</v>
      </c>
      <c r="D72" s="53">
        <v>2</v>
      </c>
      <c r="E72" s="44">
        <f>E71*0.74</f>
        <v>3938658.88</v>
      </c>
      <c r="F72" s="48">
        <f t="shared" si="7"/>
        <v>4.8148535559355041E-2</v>
      </c>
      <c r="G72" s="44">
        <f t="shared" si="8"/>
        <v>3</v>
      </c>
      <c r="H72" s="28">
        <f t="shared" si="9"/>
        <v>40</v>
      </c>
      <c r="I72" s="53">
        <v>2</v>
      </c>
    </row>
    <row r="73" spans="1:9" x14ac:dyDescent="0.25">
      <c r="C73" s="28" t="s">
        <v>133</v>
      </c>
      <c r="D73" s="53">
        <v>3</v>
      </c>
      <c r="E73" s="44">
        <f t="shared" ref="E73:E80" si="10">E72*0.74</f>
        <v>2914607.5711999997</v>
      </c>
      <c r="F73" s="48">
        <f t="shared" si="7"/>
        <v>3.5629916313922726E-2</v>
      </c>
      <c r="G73" s="44">
        <f t="shared" si="8"/>
        <v>3</v>
      </c>
      <c r="H73" s="28">
        <f t="shared" si="9"/>
        <v>40</v>
      </c>
      <c r="I73" s="53">
        <v>3</v>
      </c>
    </row>
    <row r="74" spans="1:9" x14ac:dyDescent="0.25">
      <c r="C74" s="28" t="s">
        <v>134</v>
      </c>
      <c r="D74" s="53">
        <v>4</v>
      </c>
      <c r="E74" s="44">
        <f t="shared" si="10"/>
        <v>2156809.6026879996</v>
      </c>
      <c r="F74" s="48">
        <f t="shared" si="7"/>
        <v>2.6366138072302817E-2</v>
      </c>
      <c r="G74" s="44">
        <f t="shared" si="8"/>
        <v>2</v>
      </c>
      <c r="H74" s="28">
        <f t="shared" si="9"/>
        <v>30</v>
      </c>
      <c r="I74" s="53">
        <v>4</v>
      </c>
    </row>
    <row r="75" spans="1:9" x14ac:dyDescent="0.25">
      <c r="C75" s="28" t="s">
        <v>135</v>
      </c>
      <c r="D75" s="53">
        <v>5</v>
      </c>
      <c r="E75" s="44">
        <f t="shared" si="10"/>
        <v>1596039.1059891197</v>
      </c>
      <c r="F75" s="48">
        <f t="shared" si="7"/>
        <v>1.9510942173504086E-2</v>
      </c>
      <c r="G75" s="44">
        <f t="shared" si="8"/>
        <v>2</v>
      </c>
      <c r="H75" s="28">
        <f t="shared" si="9"/>
        <v>30</v>
      </c>
      <c r="I75" s="53">
        <v>5</v>
      </c>
    </row>
    <row r="76" spans="1:9" x14ac:dyDescent="0.25">
      <c r="C76" s="28" t="s">
        <v>136</v>
      </c>
      <c r="D76" s="53">
        <v>6</v>
      </c>
      <c r="E76" s="44">
        <f t="shared" si="10"/>
        <v>1181068.9384319487</v>
      </c>
      <c r="F76" s="48">
        <f t="shared" si="7"/>
        <v>1.4438097208393024E-2</v>
      </c>
      <c r="G76" s="44">
        <f t="shared" si="8"/>
        <v>2</v>
      </c>
      <c r="H76" s="28">
        <f t="shared" si="9"/>
        <v>30</v>
      </c>
      <c r="I76" s="53">
        <v>6</v>
      </c>
    </row>
    <row r="77" spans="1:9" x14ac:dyDescent="0.25">
      <c r="C77" s="28" t="s">
        <v>137</v>
      </c>
      <c r="D77" s="53">
        <v>7</v>
      </c>
      <c r="E77" s="44">
        <f t="shared" si="10"/>
        <v>873991.01443964196</v>
      </c>
      <c r="F77" s="48">
        <f t="shared" si="7"/>
        <v>1.0684191934210836E-2</v>
      </c>
      <c r="G77" s="44">
        <f t="shared" si="8"/>
        <v>1</v>
      </c>
      <c r="H77" s="28">
        <f t="shared" si="9"/>
        <v>20</v>
      </c>
      <c r="I77" s="53">
        <v>7</v>
      </c>
    </row>
    <row r="78" spans="1:9" x14ac:dyDescent="0.25">
      <c r="C78" s="28" t="s">
        <v>138</v>
      </c>
      <c r="D78" s="53">
        <v>8</v>
      </c>
      <c r="E78" s="44">
        <f t="shared" si="10"/>
        <v>646753.350685335</v>
      </c>
      <c r="F78" s="48">
        <f t="shared" si="7"/>
        <v>7.906302031316018E-3</v>
      </c>
      <c r="G78" s="44">
        <f t="shared" si="8"/>
        <v>1</v>
      </c>
      <c r="H78" s="28">
        <f t="shared" si="9"/>
        <v>20</v>
      </c>
      <c r="I78" s="53">
        <v>8</v>
      </c>
    </row>
    <row r="79" spans="1:9" x14ac:dyDescent="0.25">
      <c r="C79" s="28" t="s">
        <v>139</v>
      </c>
      <c r="D79" s="53">
        <v>9</v>
      </c>
      <c r="E79" s="44">
        <f t="shared" si="10"/>
        <v>478597.47950714792</v>
      </c>
      <c r="F79" s="48">
        <f t="shared" si="7"/>
        <v>5.850663503173854E-3</v>
      </c>
      <c r="G79" s="44">
        <f t="shared" si="8"/>
        <v>1</v>
      </c>
      <c r="H79" s="28">
        <f t="shared" si="9"/>
        <v>20</v>
      </c>
      <c r="I79" s="53">
        <v>9</v>
      </c>
    </row>
    <row r="80" spans="1:9" x14ac:dyDescent="0.25">
      <c r="C80" s="28" t="s">
        <v>140</v>
      </c>
      <c r="D80" s="53">
        <v>10</v>
      </c>
      <c r="E80" s="44">
        <f t="shared" si="10"/>
        <v>354162.13483528944</v>
      </c>
      <c r="F80" s="48">
        <f t="shared" si="7"/>
        <v>4.3294909923486521E-3</v>
      </c>
      <c r="G80" s="44">
        <f t="shared" si="8"/>
        <v>1</v>
      </c>
      <c r="H80" s="28">
        <f t="shared" si="9"/>
        <v>20</v>
      </c>
      <c r="I80" s="53">
        <v>10</v>
      </c>
    </row>
    <row r="81" spans="3:6" x14ac:dyDescent="0.25">
      <c r="C81" s="27"/>
    </row>
    <row r="82" spans="3:6" x14ac:dyDescent="0.25">
      <c r="C82" s="27" t="s">
        <v>71</v>
      </c>
      <c r="D82" s="44">
        <f>+E79+E77+E75+E74+E73+E72+E71</f>
        <v>17281215.653823908</v>
      </c>
      <c r="E82" s="49" t="str">
        <f>+E15</f>
        <v>Realistic Case</v>
      </c>
      <c r="F82" s="49"/>
    </row>
    <row r="83" spans="3:6" x14ac:dyDescent="0.25">
      <c r="C83" s="27" t="s">
        <v>72</v>
      </c>
      <c r="E83" s="33" t="e">
        <f>+'Operating Analysis'!#REF!</f>
        <v>#REF!</v>
      </c>
      <c r="F83" s="33"/>
    </row>
    <row r="84" spans="3:6" x14ac:dyDescent="0.25">
      <c r="C84" s="27" t="s">
        <v>73</v>
      </c>
      <c r="E84" s="52">
        <v>0.1</v>
      </c>
      <c r="F84" s="32"/>
    </row>
    <row r="85" spans="3:6" x14ac:dyDescent="0.25">
      <c r="C85" s="27" t="s">
        <v>91</v>
      </c>
      <c r="D85" s="27"/>
      <c r="E85" s="52">
        <v>0.1</v>
      </c>
      <c r="F85" s="32"/>
    </row>
    <row r="86" spans="3:6" x14ac:dyDescent="0.25">
      <c r="C86" s="27" t="s">
        <v>94</v>
      </c>
      <c r="D86" s="27"/>
      <c r="E86" s="33">
        <f>+$D$82*E84*E85</f>
        <v>172812.1565382391</v>
      </c>
      <c r="F86" s="33"/>
    </row>
    <row r="87" spans="3:6" x14ac:dyDescent="0.25">
      <c r="C87" s="27" t="s">
        <v>92</v>
      </c>
      <c r="D87" s="27"/>
      <c r="E87" s="50" t="e">
        <f>+E83/E86</f>
        <v>#REF!</v>
      </c>
      <c r="F87" s="50"/>
    </row>
    <row r="88" spans="3:6" x14ac:dyDescent="0.25">
      <c r="C88" s="27"/>
    </row>
    <row r="89" spans="3:6" x14ac:dyDescent="0.25">
      <c r="C89" s="27"/>
    </row>
    <row r="90" spans="3:6" x14ac:dyDescent="0.25">
      <c r="C90" s="27" t="s">
        <v>78</v>
      </c>
      <c r="D90" s="27"/>
    </row>
    <row r="91" spans="3:6" x14ac:dyDescent="0.25">
      <c r="C91" s="28" t="s">
        <v>75</v>
      </c>
      <c r="D91" s="28" t="s">
        <v>76</v>
      </c>
    </row>
    <row r="92" spans="3:6" x14ac:dyDescent="0.25">
      <c r="C92" s="28" t="s">
        <v>0</v>
      </c>
      <c r="D92" s="28" t="s">
        <v>85</v>
      </c>
    </row>
    <row r="93" spans="3:6" x14ac:dyDescent="0.25">
      <c r="C93" s="28" t="s">
        <v>3</v>
      </c>
      <c r="D93" s="28" t="s">
        <v>87</v>
      </c>
    </row>
    <row r="94" spans="3:6" x14ac:dyDescent="0.25">
      <c r="C94" s="28" t="s">
        <v>74</v>
      </c>
      <c r="D94" s="28" t="s">
        <v>88</v>
      </c>
    </row>
    <row r="95" spans="3:6" x14ac:dyDescent="0.25">
      <c r="C95" s="27"/>
    </row>
    <row r="96" spans="3:6" x14ac:dyDescent="0.25">
      <c r="C96" s="27"/>
    </row>
    <row r="97" spans="3:3" x14ac:dyDescent="0.25">
      <c r="C97" s="27"/>
    </row>
    <row r="98" spans="3:3" x14ac:dyDescent="0.25">
      <c r="C98" s="27"/>
    </row>
    <row r="99" spans="3:3" x14ac:dyDescent="0.25">
      <c r="C99" s="27"/>
    </row>
    <row r="100" spans="3:3" x14ac:dyDescent="0.25">
      <c r="C100" s="27"/>
    </row>
    <row r="101" spans="3:3" x14ac:dyDescent="0.25">
      <c r="C101" s="27"/>
    </row>
    <row r="102" spans="3:3" x14ac:dyDescent="0.25">
      <c r="C102" s="27"/>
    </row>
    <row r="103" spans="3:3" x14ac:dyDescent="0.25">
      <c r="C103" s="27"/>
    </row>
    <row r="104" spans="3:3" x14ac:dyDescent="0.25">
      <c r="C104" s="27"/>
    </row>
    <row r="105" spans="3:3" x14ac:dyDescent="0.25">
      <c r="C105" s="27"/>
    </row>
    <row r="106" spans="3:3" x14ac:dyDescent="0.25">
      <c r="C106" s="27"/>
    </row>
    <row r="107" spans="3:3" x14ac:dyDescent="0.25">
      <c r="C107" s="27"/>
    </row>
    <row r="108" spans="3:3" x14ac:dyDescent="0.25">
      <c r="C108" s="27"/>
    </row>
    <row r="109" spans="3:3" hidden="1" x14ac:dyDescent="0.25">
      <c r="C109" s="27"/>
    </row>
    <row r="110" spans="3:3" x14ac:dyDescent="0.25">
      <c r="C110" s="27"/>
    </row>
    <row r="111" spans="3:3" x14ac:dyDescent="0.25">
      <c r="C111" s="27"/>
    </row>
    <row r="112" spans="3:3" x14ac:dyDescent="0.25">
      <c r="C112" s="27"/>
    </row>
    <row r="113" spans="1:7" x14ac:dyDescent="0.25">
      <c r="C113" s="27"/>
    </row>
    <row r="114" spans="1:7" x14ac:dyDescent="0.25">
      <c r="C114" s="27"/>
    </row>
    <row r="115" spans="1:7" x14ac:dyDescent="0.25">
      <c r="C115" s="27"/>
    </row>
    <row r="116" spans="1:7" x14ac:dyDescent="0.25">
      <c r="C116" s="27"/>
    </row>
    <row r="117" spans="1:7" x14ac:dyDescent="0.25">
      <c r="A117" s="28" t="s">
        <v>43</v>
      </c>
      <c r="C117" s="27"/>
    </row>
    <row r="118" spans="1:7" x14ac:dyDescent="0.25">
      <c r="B118" s="28" t="s">
        <v>19</v>
      </c>
      <c r="C118" s="27"/>
    </row>
    <row r="119" spans="1:7" x14ac:dyDescent="0.25">
      <c r="B119" s="27" t="s">
        <v>15</v>
      </c>
      <c r="D119" s="31" t="s">
        <v>66</v>
      </c>
      <c r="E119" s="31" t="s">
        <v>20</v>
      </c>
      <c r="F119" s="31" t="s">
        <v>21</v>
      </c>
      <c r="G119" s="31" t="s">
        <v>22</v>
      </c>
    </row>
    <row r="120" spans="1:7" x14ac:dyDescent="0.25">
      <c r="B120" s="27"/>
      <c r="C120" s="28" t="s">
        <v>23</v>
      </c>
      <c r="D120" s="52">
        <v>0.2</v>
      </c>
      <c r="E120" s="52">
        <v>0.05</v>
      </c>
      <c r="F120" s="52">
        <v>0.2</v>
      </c>
      <c r="G120" s="52">
        <v>0.25</v>
      </c>
    </row>
    <row r="121" spans="1:7" x14ac:dyDescent="0.25">
      <c r="C121" s="28" t="s">
        <v>11</v>
      </c>
      <c r="D121" s="53">
        <v>15</v>
      </c>
      <c r="E121" s="53">
        <v>1</v>
      </c>
      <c r="F121" s="53">
        <v>15</v>
      </c>
      <c r="G121" s="53">
        <v>25</v>
      </c>
    </row>
    <row r="122" spans="1:7" x14ac:dyDescent="0.25">
      <c r="C122" s="28" t="s">
        <v>12</v>
      </c>
      <c r="D122" s="53">
        <v>15</v>
      </c>
      <c r="E122" s="53">
        <v>1</v>
      </c>
      <c r="F122" s="53">
        <v>15</v>
      </c>
      <c r="G122" s="53">
        <v>30</v>
      </c>
    </row>
    <row r="123" spans="1:7" x14ac:dyDescent="0.25">
      <c r="C123" s="39" t="s">
        <v>13</v>
      </c>
      <c r="D123" s="53">
        <v>15</v>
      </c>
      <c r="E123" s="53">
        <v>1</v>
      </c>
      <c r="F123" s="53">
        <v>15</v>
      </c>
      <c r="G123" s="53">
        <v>40</v>
      </c>
    </row>
    <row r="124" spans="1:7" x14ac:dyDescent="0.25">
      <c r="C124" s="39" t="s">
        <v>14</v>
      </c>
      <c r="D124" s="53">
        <v>25</v>
      </c>
      <c r="E124" s="53">
        <v>1</v>
      </c>
      <c r="F124" s="53">
        <v>25</v>
      </c>
      <c r="G124" s="53">
        <v>60</v>
      </c>
    </row>
    <row r="125" spans="1:7" x14ac:dyDescent="0.25">
      <c r="B125" s="27"/>
      <c r="C125" s="28" t="s">
        <v>6</v>
      </c>
      <c r="D125" s="53">
        <v>12</v>
      </c>
      <c r="E125" s="53">
        <v>1</v>
      </c>
      <c r="F125" s="53">
        <v>12</v>
      </c>
      <c r="G125" s="53">
        <v>20</v>
      </c>
    </row>
    <row r="126" spans="1:7" x14ac:dyDescent="0.25">
      <c r="C126" s="28" t="s">
        <v>24</v>
      </c>
      <c r="D126" s="53">
        <v>50</v>
      </c>
      <c r="E126" s="53">
        <v>35</v>
      </c>
      <c r="F126" s="53">
        <v>50</v>
      </c>
      <c r="G126" s="53">
        <v>65</v>
      </c>
    </row>
    <row r="127" spans="1:7" x14ac:dyDescent="0.25">
      <c r="C127" s="28" t="s">
        <v>25</v>
      </c>
      <c r="D127" s="53">
        <v>25</v>
      </c>
      <c r="E127" s="53">
        <v>15</v>
      </c>
      <c r="F127" s="53">
        <v>25</v>
      </c>
      <c r="G127" s="53">
        <v>40</v>
      </c>
    </row>
    <row r="128" spans="1:7" x14ac:dyDescent="0.25">
      <c r="C128" s="28" t="s">
        <v>26</v>
      </c>
      <c r="D128" s="53">
        <v>30</v>
      </c>
      <c r="E128" s="53">
        <v>15</v>
      </c>
      <c r="F128" s="53">
        <v>30</v>
      </c>
      <c r="G128" s="53">
        <v>45</v>
      </c>
    </row>
    <row r="129" spans="1:7" x14ac:dyDescent="0.25">
      <c r="C129" s="28" t="s">
        <v>27</v>
      </c>
      <c r="D129" s="53">
        <v>40</v>
      </c>
      <c r="E129" s="53">
        <v>25</v>
      </c>
      <c r="F129" s="53">
        <v>40</v>
      </c>
      <c r="G129" s="53">
        <v>55</v>
      </c>
    </row>
    <row r="130" spans="1:7" x14ac:dyDescent="0.25">
      <c r="C130" s="28" t="s">
        <v>28</v>
      </c>
      <c r="D130" s="53">
        <v>50</v>
      </c>
      <c r="E130" s="53">
        <v>25</v>
      </c>
      <c r="F130" s="53">
        <v>50</v>
      </c>
      <c r="G130" s="53">
        <v>65</v>
      </c>
    </row>
    <row r="131" spans="1:7" x14ac:dyDescent="0.25">
      <c r="C131" s="28" t="s">
        <v>29</v>
      </c>
      <c r="D131" s="53">
        <v>50</v>
      </c>
      <c r="E131" s="53">
        <v>25</v>
      </c>
      <c r="F131" s="53">
        <v>50</v>
      </c>
      <c r="G131" s="53">
        <v>65</v>
      </c>
    </row>
    <row r="132" spans="1:7" x14ac:dyDescent="0.25">
      <c r="C132" s="28" t="s">
        <v>30</v>
      </c>
      <c r="D132" s="53">
        <v>50</v>
      </c>
      <c r="E132" s="53">
        <v>25</v>
      </c>
      <c r="F132" s="53">
        <v>50</v>
      </c>
      <c r="G132" s="53">
        <v>65</v>
      </c>
    </row>
    <row r="133" spans="1:7" x14ac:dyDescent="0.25">
      <c r="C133" s="28" t="s">
        <v>31</v>
      </c>
      <c r="D133" s="53">
        <v>50</v>
      </c>
      <c r="E133" s="53">
        <v>25</v>
      </c>
      <c r="F133" s="53">
        <v>50</v>
      </c>
      <c r="G133" s="53">
        <v>65</v>
      </c>
    </row>
    <row r="134" spans="1:7" x14ac:dyDescent="0.25">
      <c r="C134" s="28" t="s">
        <v>32</v>
      </c>
      <c r="D134" s="53">
        <v>10</v>
      </c>
      <c r="E134" s="53">
        <v>5</v>
      </c>
      <c r="F134" s="53">
        <v>10</v>
      </c>
      <c r="G134" s="53">
        <v>25</v>
      </c>
    </row>
    <row r="135" spans="1:7" x14ac:dyDescent="0.25">
      <c r="B135" s="27" t="s">
        <v>42</v>
      </c>
      <c r="C135" s="28" t="s">
        <v>33</v>
      </c>
      <c r="D135" s="53">
        <v>40</v>
      </c>
      <c r="E135" s="53">
        <v>35</v>
      </c>
      <c r="F135" s="53">
        <v>40</v>
      </c>
      <c r="G135" s="53">
        <v>45</v>
      </c>
    </row>
    <row r="136" spans="1:7" x14ac:dyDescent="0.25">
      <c r="C136" s="28" t="s">
        <v>34</v>
      </c>
      <c r="D136" s="53">
        <v>20</v>
      </c>
      <c r="E136" s="53">
        <v>15</v>
      </c>
      <c r="F136" s="53">
        <v>20</v>
      </c>
      <c r="G136" s="53">
        <v>25</v>
      </c>
    </row>
    <row r="137" spans="1:7" x14ac:dyDescent="0.25">
      <c r="C137" s="28" t="s">
        <v>35</v>
      </c>
      <c r="D137" s="53">
        <v>25</v>
      </c>
      <c r="E137" s="53">
        <v>15</v>
      </c>
      <c r="F137" s="53">
        <v>25</v>
      </c>
      <c r="G137" s="53">
        <v>30</v>
      </c>
    </row>
    <row r="138" spans="1:7" x14ac:dyDescent="0.25">
      <c r="C138" s="28" t="s">
        <v>36</v>
      </c>
      <c r="D138" s="53">
        <v>35</v>
      </c>
      <c r="E138" s="53">
        <v>25</v>
      </c>
      <c r="F138" s="53">
        <v>35</v>
      </c>
      <c r="G138" s="53">
        <v>40</v>
      </c>
    </row>
    <row r="139" spans="1:7" x14ac:dyDescent="0.25">
      <c r="C139" s="28" t="s">
        <v>37</v>
      </c>
      <c r="D139" s="53">
        <v>40</v>
      </c>
      <c r="E139" s="53">
        <v>25</v>
      </c>
      <c r="F139" s="53">
        <v>40</v>
      </c>
      <c r="G139" s="53">
        <v>45</v>
      </c>
    </row>
    <row r="140" spans="1:7" x14ac:dyDescent="0.25">
      <c r="C140" s="28" t="s">
        <v>38</v>
      </c>
      <c r="D140" s="53">
        <v>40</v>
      </c>
      <c r="E140" s="53">
        <v>25</v>
      </c>
      <c r="F140" s="53">
        <v>40</v>
      </c>
      <c r="G140" s="53">
        <v>45</v>
      </c>
    </row>
    <row r="141" spans="1:7" x14ac:dyDescent="0.25">
      <c r="C141" s="28" t="s">
        <v>39</v>
      </c>
      <c r="D141" s="53">
        <v>40</v>
      </c>
      <c r="E141" s="53">
        <v>25</v>
      </c>
      <c r="F141" s="53">
        <v>40</v>
      </c>
      <c r="G141" s="53">
        <v>45</v>
      </c>
    </row>
    <row r="142" spans="1:7" x14ac:dyDescent="0.25">
      <c r="C142" s="28" t="s">
        <v>40</v>
      </c>
      <c r="D142" s="53">
        <v>40</v>
      </c>
      <c r="E142" s="53">
        <v>25</v>
      </c>
      <c r="F142" s="53">
        <v>40</v>
      </c>
      <c r="G142" s="53">
        <v>45</v>
      </c>
    </row>
    <row r="143" spans="1:7" x14ac:dyDescent="0.25">
      <c r="C143" s="28" t="s">
        <v>41</v>
      </c>
      <c r="D143" s="53">
        <v>10</v>
      </c>
      <c r="E143" s="53">
        <v>5</v>
      </c>
      <c r="F143" s="53">
        <v>10</v>
      </c>
      <c r="G143" s="53">
        <v>15</v>
      </c>
    </row>
    <row r="144" spans="1:7" x14ac:dyDescent="0.25">
      <c r="A144" s="28" t="s">
        <v>44</v>
      </c>
    </row>
    <row r="145" spans="2:3" x14ac:dyDescent="0.25">
      <c r="B145" s="28" t="str">
        <f>+C8</f>
        <v>NPV (after 3 yrs)</v>
      </c>
      <c r="C145" s="44">
        <f>+F8</f>
        <v>0</v>
      </c>
    </row>
    <row r="146" spans="2:3" x14ac:dyDescent="0.25">
      <c r="B146" s="28" t="str">
        <f>+C10</f>
        <v>Payback Time after X months</v>
      </c>
      <c r="C146" s="30">
        <f>+F10</f>
        <v>0</v>
      </c>
    </row>
    <row r="153" spans="2:3" x14ac:dyDescent="0.25">
      <c r="C153" s="27"/>
    </row>
    <row r="154" spans="2:3" x14ac:dyDescent="0.25">
      <c r="C154" s="27"/>
    </row>
    <row r="155" spans="2:3" x14ac:dyDescent="0.25">
      <c r="C155" s="27"/>
    </row>
    <row r="156" spans="2:3" x14ac:dyDescent="0.25">
      <c r="C156" s="27"/>
    </row>
    <row r="157" spans="2:3" x14ac:dyDescent="0.25">
      <c r="C157" s="27"/>
    </row>
    <row r="158" spans="2:3" x14ac:dyDescent="0.25">
      <c r="C158" s="27"/>
    </row>
    <row r="159" spans="2:3" x14ac:dyDescent="0.25">
      <c r="C159" s="27"/>
    </row>
    <row r="160" spans="2:3" x14ac:dyDescent="0.25">
      <c r="C160" s="27"/>
    </row>
    <row r="161" spans="3:3" x14ac:dyDescent="0.25">
      <c r="C161" s="27"/>
    </row>
    <row r="162" spans="3:3" x14ac:dyDescent="0.25">
      <c r="C162" s="27"/>
    </row>
    <row r="163" spans="3:3" x14ac:dyDescent="0.25">
      <c r="C163" s="27"/>
    </row>
    <row r="164" spans="3:3" x14ac:dyDescent="0.25">
      <c r="C164" s="27"/>
    </row>
    <row r="165" spans="3:3" x14ac:dyDescent="0.25">
      <c r="C165" s="27"/>
    </row>
    <row r="166" spans="3:3" x14ac:dyDescent="0.25">
      <c r="C166" s="27"/>
    </row>
    <row r="167" spans="3:3" x14ac:dyDescent="0.25">
      <c r="C167" s="27"/>
    </row>
    <row r="168" spans="3:3" x14ac:dyDescent="0.25">
      <c r="C168" s="27"/>
    </row>
    <row r="169" spans="3:3" x14ac:dyDescent="0.25">
      <c r="C169" s="27"/>
    </row>
    <row r="170" spans="3:3" x14ac:dyDescent="0.25">
      <c r="C170" s="27"/>
    </row>
    <row r="171" spans="3:3" x14ac:dyDescent="0.25">
      <c r="C171" s="27"/>
    </row>
    <row r="172" spans="3:3" x14ac:dyDescent="0.25">
      <c r="C172" s="27"/>
    </row>
    <row r="173" spans="3:3" x14ac:dyDescent="0.25">
      <c r="C173" s="27"/>
    </row>
    <row r="174" spans="3:3" x14ac:dyDescent="0.25">
      <c r="C174" s="27"/>
    </row>
    <row r="175" spans="3:3" x14ac:dyDescent="0.25">
      <c r="C175" s="27"/>
    </row>
    <row r="176" spans="3:3" x14ac:dyDescent="0.25">
      <c r="C176" s="27"/>
    </row>
    <row r="177" spans="3:3" x14ac:dyDescent="0.25">
      <c r="C177" s="27"/>
    </row>
    <row r="178" spans="3:3" x14ac:dyDescent="0.25">
      <c r="C178" s="27"/>
    </row>
    <row r="179" spans="3:3" x14ac:dyDescent="0.25">
      <c r="C179" s="27"/>
    </row>
    <row r="180" spans="3:3" x14ac:dyDescent="0.25">
      <c r="C180" s="27"/>
    </row>
    <row r="181" spans="3:3" x14ac:dyDescent="0.25">
      <c r="C181" s="27"/>
    </row>
    <row r="182" spans="3:3" x14ac:dyDescent="0.25">
      <c r="C182" s="27"/>
    </row>
    <row r="183" spans="3:3" x14ac:dyDescent="0.25">
      <c r="C183" s="27"/>
    </row>
    <row r="184" spans="3:3" x14ac:dyDescent="0.25">
      <c r="C184" s="27"/>
    </row>
    <row r="185" spans="3:3" x14ac:dyDescent="0.25">
      <c r="C185" s="27"/>
    </row>
    <row r="186" spans="3:3" x14ac:dyDescent="0.25">
      <c r="C186" s="27"/>
    </row>
    <row r="187" spans="3:3" x14ac:dyDescent="0.25">
      <c r="C187" s="27"/>
    </row>
    <row r="188" spans="3:3" x14ac:dyDescent="0.25">
      <c r="C188" s="27"/>
    </row>
    <row r="189" spans="3:3" x14ac:dyDescent="0.25">
      <c r="C189" s="27"/>
    </row>
    <row r="190" spans="3:3" x14ac:dyDescent="0.25">
      <c r="C190" s="27"/>
    </row>
    <row r="191" spans="3:3" x14ac:dyDescent="0.25">
      <c r="C191" s="27"/>
    </row>
    <row r="192" spans="3:3" x14ac:dyDescent="0.25">
      <c r="C192" s="27"/>
    </row>
    <row r="193" spans="3:3" x14ac:dyDescent="0.25">
      <c r="C193" s="27"/>
    </row>
    <row r="194" spans="3:3" x14ac:dyDescent="0.25">
      <c r="C194" s="27"/>
    </row>
    <row r="195" spans="3:3" x14ac:dyDescent="0.25">
      <c r="C195" s="27"/>
    </row>
    <row r="196" spans="3:3" x14ac:dyDescent="0.25">
      <c r="C196" s="27"/>
    </row>
    <row r="197" spans="3:3" x14ac:dyDescent="0.25">
      <c r="C197" s="27"/>
    </row>
    <row r="198" spans="3:3" x14ac:dyDescent="0.25">
      <c r="C198" s="27"/>
    </row>
    <row r="199" spans="3:3" x14ac:dyDescent="0.25">
      <c r="C199" s="27"/>
    </row>
    <row r="200" spans="3:3" x14ac:dyDescent="0.25">
      <c r="C200" s="27"/>
    </row>
    <row r="201" spans="3:3" x14ac:dyDescent="0.25">
      <c r="C201" s="27"/>
    </row>
    <row r="202" spans="3:3" x14ac:dyDescent="0.25">
      <c r="C202" s="27"/>
    </row>
    <row r="203" spans="3:3" x14ac:dyDescent="0.25">
      <c r="C203" s="27"/>
    </row>
  </sheetData>
  <dataValidations disablePrompts="1" count="1">
    <dataValidation type="list" allowBlank="1" showInputMessage="1" showErrorMessage="1" sqref="D3">
      <formula1>$H$3:$H$4</formula1>
    </dataValidation>
  </dataValidation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workbookViewId="0"/>
  </sheetViews>
  <sheetFormatPr defaultColWidth="11" defaultRowHeight="13.8" x14ac:dyDescent="0.25"/>
  <cols>
    <col min="1" max="1" width="33.8984375" bestFit="1" customWidth="1"/>
    <col min="2" max="2" width="10.8984375" bestFit="1" customWidth="1"/>
    <col min="3" max="3" width="10" customWidth="1"/>
    <col min="4" max="4" width="10.5" customWidth="1"/>
    <col min="5" max="7" width="5.3984375" customWidth="1"/>
    <col min="8" max="8" width="5.8984375" customWidth="1"/>
    <col min="9" max="9" width="7.5" customWidth="1"/>
  </cols>
  <sheetData>
    <row r="1" spans="1:9" x14ac:dyDescent="0.25">
      <c r="A1" s="2" t="s">
        <v>65</v>
      </c>
    </row>
    <row r="2" spans="1:9" x14ac:dyDescent="0.25">
      <c r="A2" t="s">
        <v>45</v>
      </c>
    </row>
    <row r="3" spans="1:9" x14ac:dyDescent="0.25">
      <c r="A3" t="s">
        <v>46</v>
      </c>
    </row>
    <row r="5" spans="1:9" x14ac:dyDescent="0.25">
      <c r="A5" s="4" t="s">
        <v>47</v>
      </c>
      <c r="B5" s="5">
        <v>42254</v>
      </c>
      <c r="E5" s="4" t="s">
        <v>49</v>
      </c>
      <c r="F5" t="s">
        <v>50</v>
      </c>
    </row>
    <row r="6" spans="1:9" x14ac:dyDescent="0.25">
      <c r="A6" s="4" t="s">
        <v>48</v>
      </c>
      <c r="B6" s="6">
        <v>0.48625000000000002</v>
      </c>
      <c r="E6" s="4" t="s">
        <v>51</v>
      </c>
      <c r="F6" s="7" t="s">
        <v>67</v>
      </c>
    </row>
    <row r="8" spans="1:9" x14ac:dyDescent="0.25">
      <c r="E8" s="10" t="s">
        <v>18</v>
      </c>
      <c r="F8" s="10"/>
      <c r="G8" s="10"/>
    </row>
    <row r="9" spans="1:9" x14ac:dyDescent="0.25">
      <c r="B9" s="11" t="s">
        <v>53</v>
      </c>
      <c r="C9" s="10"/>
      <c r="D9" s="10"/>
      <c r="E9" s="11" t="s">
        <v>54</v>
      </c>
      <c r="F9" s="10"/>
      <c r="G9" s="10"/>
      <c r="I9" s="4" t="s">
        <v>55</v>
      </c>
    </row>
    <row r="10" spans="1:9" x14ac:dyDescent="0.25">
      <c r="A10" s="1" t="s">
        <v>56</v>
      </c>
      <c r="B10" s="12" t="s">
        <v>60</v>
      </c>
      <c r="C10" s="12" t="s">
        <v>61</v>
      </c>
      <c r="D10" s="17" t="s">
        <v>62</v>
      </c>
      <c r="E10" s="12" t="s">
        <v>63</v>
      </c>
      <c r="F10" s="12" t="s">
        <v>57</v>
      </c>
      <c r="G10" s="17" t="s">
        <v>64</v>
      </c>
      <c r="H10" s="12" t="s">
        <v>58</v>
      </c>
      <c r="I10" s="12" t="s">
        <v>59</v>
      </c>
    </row>
    <row r="11" spans="1:9" x14ac:dyDescent="0.25">
      <c r="A11" s="22" t="s">
        <v>6</v>
      </c>
      <c r="B11" s="8">
        <v>20</v>
      </c>
      <c r="C11" s="8">
        <v>12</v>
      </c>
      <c r="D11" s="15">
        <v>1</v>
      </c>
      <c r="E11" s="24">
        <v>8.2472166735284098</v>
      </c>
      <c r="F11" s="24">
        <v>10.24729717846604</v>
      </c>
      <c r="G11" s="25">
        <v>26</v>
      </c>
      <c r="H11" s="24">
        <v>17.75278332647159</v>
      </c>
      <c r="I11" s="21">
        <v>0.51489317515082267</v>
      </c>
    </row>
    <row r="12" spans="1:9" x14ac:dyDescent="0.25">
      <c r="A12" s="13" t="s">
        <v>23</v>
      </c>
      <c r="B12" s="3">
        <v>0.25</v>
      </c>
      <c r="C12" s="3">
        <v>0.2</v>
      </c>
      <c r="D12" s="23">
        <v>0.05</v>
      </c>
      <c r="E12" s="24">
        <v>9.2470726146760232</v>
      </c>
      <c r="F12" s="24">
        <v>10.24729717846604</v>
      </c>
      <c r="G12" s="26">
        <v>26</v>
      </c>
      <c r="H12" s="24">
        <v>16.752927385323979</v>
      </c>
      <c r="I12" s="21">
        <v>0.45852776925148014</v>
      </c>
    </row>
    <row r="13" spans="1:9" x14ac:dyDescent="0.25">
      <c r="A13" s="14" t="s">
        <v>13</v>
      </c>
      <c r="B13" s="8">
        <v>40</v>
      </c>
      <c r="C13" s="8">
        <v>15</v>
      </c>
      <c r="D13" s="16">
        <v>1</v>
      </c>
      <c r="E13" s="24">
        <v>9.1997222785224082</v>
      </c>
      <c r="F13" s="24">
        <v>10.24729717846604</v>
      </c>
      <c r="G13" s="26">
        <v>12</v>
      </c>
      <c r="H13" s="24">
        <v>2.8002777214775918</v>
      </c>
      <c r="I13" s="21">
        <v>1.2811100578065705E-2</v>
      </c>
    </row>
    <row r="14" spans="1:9" x14ac:dyDescent="0.25">
      <c r="A14" s="13" t="s">
        <v>12</v>
      </c>
      <c r="B14" s="8">
        <v>30</v>
      </c>
      <c r="C14" s="8">
        <v>15</v>
      </c>
      <c r="D14" s="16">
        <v>1</v>
      </c>
      <c r="E14" s="24">
        <v>9.2886210793452939</v>
      </c>
      <c r="F14" s="24">
        <v>10.24729717846604</v>
      </c>
      <c r="G14" s="26">
        <v>12</v>
      </c>
      <c r="H14" s="24">
        <v>2.7113789206547061</v>
      </c>
      <c r="I14" s="21">
        <v>1.2010598824437214E-2</v>
      </c>
    </row>
    <row r="15" spans="1:9" x14ac:dyDescent="0.25">
      <c r="A15" s="13" t="s">
        <v>11</v>
      </c>
      <c r="B15" s="8">
        <v>25</v>
      </c>
      <c r="C15" s="8">
        <v>15</v>
      </c>
      <c r="D15" s="16">
        <v>1</v>
      </c>
      <c r="E15" s="24">
        <v>10.262087157899815</v>
      </c>
      <c r="F15" s="24">
        <v>10.24729717846604</v>
      </c>
      <c r="G15" s="26">
        <v>11</v>
      </c>
      <c r="H15" s="24">
        <v>0.73791284210018482</v>
      </c>
      <c r="I15" s="21">
        <v>8.8959916666952912E-4</v>
      </c>
    </row>
    <row r="16" spans="1:9" x14ac:dyDescent="0.25">
      <c r="A16" s="13" t="s">
        <v>24</v>
      </c>
      <c r="B16" s="8">
        <v>65</v>
      </c>
      <c r="C16" s="8">
        <v>50</v>
      </c>
      <c r="D16" s="16">
        <v>35</v>
      </c>
      <c r="E16" s="24">
        <v>10.275897741589089</v>
      </c>
      <c r="F16" s="24">
        <v>10.24729717846604</v>
      </c>
      <c r="G16" s="26">
        <v>11</v>
      </c>
      <c r="H16" s="24">
        <v>0.72410225841091069</v>
      </c>
      <c r="I16" s="21">
        <v>8.5661176394669872E-4</v>
      </c>
    </row>
    <row r="17" spans="1:9" x14ac:dyDescent="0.25">
      <c r="A17" s="13" t="s">
        <v>25</v>
      </c>
      <c r="B17" s="8">
        <v>15</v>
      </c>
      <c r="C17" s="8">
        <v>25</v>
      </c>
      <c r="D17" s="16">
        <v>40</v>
      </c>
      <c r="E17" s="24">
        <v>10.231407976731012</v>
      </c>
      <c r="F17" s="24">
        <v>10.24729717846604</v>
      </c>
      <c r="G17" s="26">
        <v>10.27113098106858</v>
      </c>
      <c r="H17" s="24">
        <v>3.9723004337568923E-2</v>
      </c>
      <c r="I17" s="21">
        <v>2.5779138851324122E-6</v>
      </c>
    </row>
    <row r="18" spans="1:9" x14ac:dyDescent="0.25">
      <c r="A18" s="13" t="s">
        <v>26</v>
      </c>
      <c r="B18" s="8">
        <v>15</v>
      </c>
      <c r="C18" s="8">
        <v>30</v>
      </c>
      <c r="D18" s="16">
        <v>45</v>
      </c>
      <c r="E18" s="24">
        <v>10.228230136384006</v>
      </c>
      <c r="F18" s="24">
        <v>10.24729717846604</v>
      </c>
      <c r="G18" s="26">
        <v>10.266364220548073</v>
      </c>
      <c r="H18" s="24">
        <v>3.8134084164067161E-2</v>
      </c>
      <c r="I18" s="21">
        <v>2.3758054365381552E-6</v>
      </c>
    </row>
    <row r="19" spans="1:9" x14ac:dyDescent="0.25">
      <c r="A19" s="13" t="s">
        <v>28</v>
      </c>
      <c r="B19" s="8">
        <v>25</v>
      </c>
      <c r="C19" s="8">
        <v>50</v>
      </c>
      <c r="D19" s="16">
        <v>65</v>
      </c>
      <c r="E19" s="24">
        <v>10.231407976731012</v>
      </c>
      <c r="F19" s="24">
        <v>10.24729717846604</v>
      </c>
      <c r="G19" s="26">
        <v>10.256830699507056</v>
      </c>
      <c r="H19" s="24">
        <v>2.5422722776044182E-2</v>
      </c>
      <c r="I19" s="21">
        <v>1.0559135273502419E-6</v>
      </c>
    </row>
    <row r="20" spans="1:9" x14ac:dyDescent="0.25">
      <c r="A20" s="13" t="s">
        <v>29</v>
      </c>
      <c r="B20" s="8">
        <v>25</v>
      </c>
      <c r="C20" s="8">
        <v>50</v>
      </c>
      <c r="D20" s="16">
        <v>65</v>
      </c>
      <c r="E20" s="24">
        <v>10.231407976731012</v>
      </c>
      <c r="F20" s="24">
        <v>10.24729717846604</v>
      </c>
      <c r="G20" s="26">
        <v>10.256830699507056</v>
      </c>
      <c r="H20" s="24">
        <v>2.5422722776044182E-2</v>
      </c>
      <c r="I20" s="21">
        <v>1.0559135273502419E-6</v>
      </c>
    </row>
    <row r="21" spans="1:9" x14ac:dyDescent="0.25">
      <c r="A21" s="14" t="s">
        <v>14</v>
      </c>
      <c r="B21" s="8">
        <v>60</v>
      </c>
      <c r="C21" s="8">
        <v>25</v>
      </c>
      <c r="D21" s="16">
        <v>1</v>
      </c>
      <c r="E21" s="24">
        <v>10.233279481877476</v>
      </c>
      <c r="F21" s="24">
        <v>10.24729717846604</v>
      </c>
      <c r="G21" s="26">
        <v>10.257924808502608</v>
      </c>
      <c r="H21" s="24">
        <v>2.4645326625131858E-2</v>
      </c>
      <c r="I21" s="21">
        <v>9.923237523434494E-7</v>
      </c>
    </row>
    <row r="22" spans="1:9" x14ac:dyDescent="0.25">
      <c r="A22" s="13" t="s">
        <v>35</v>
      </c>
      <c r="B22" s="8">
        <v>30</v>
      </c>
      <c r="C22" s="8">
        <v>25</v>
      </c>
      <c r="D22" s="16">
        <v>15</v>
      </c>
      <c r="E22" s="24">
        <v>10.240606839884959</v>
      </c>
      <c r="F22" s="24">
        <v>10.24729717846604</v>
      </c>
      <c r="G22" s="26">
        <v>10.26185977842599</v>
      </c>
      <c r="H22" s="24">
        <v>2.1252938541030275E-2</v>
      </c>
      <c r="I22" s="21">
        <v>7.3794195587875243E-7</v>
      </c>
    </row>
    <row r="23" spans="1:9" x14ac:dyDescent="0.25">
      <c r="A23" s="13" t="s">
        <v>33</v>
      </c>
      <c r="B23" s="8">
        <v>45</v>
      </c>
      <c r="C23" s="8">
        <v>40</v>
      </c>
      <c r="D23" s="16">
        <v>35</v>
      </c>
      <c r="E23" s="24">
        <v>10.237849097725405</v>
      </c>
      <c r="F23" s="24">
        <v>10.24729717846604</v>
      </c>
      <c r="G23" s="26">
        <v>10.257526921485239</v>
      </c>
      <c r="H23" s="24">
        <v>1.9677823759833402E-2</v>
      </c>
      <c r="I23" s="21">
        <v>6.326133658898066E-7</v>
      </c>
    </row>
    <row r="24" spans="1:9" x14ac:dyDescent="0.25">
      <c r="A24" s="13" t="s">
        <v>34</v>
      </c>
      <c r="B24" s="8">
        <v>25</v>
      </c>
      <c r="C24" s="8">
        <v>20</v>
      </c>
      <c r="D24" s="16">
        <v>15</v>
      </c>
      <c r="E24" s="24">
        <v>10.238761294135703</v>
      </c>
      <c r="F24" s="24">
        <v>10.24729717846604</v>
      </c>
      <c r="G24" s="26">
        <v>10.256466019179101</v>
      </c>
      <c r="H24" s="24">
        <v>1.7704725043397929E-2</v>
      </c>
      <c r="I24" s="21">
        <v>5.1210922986545619E-7</v>
      </c>
    </row>
    <row r="25" spans="1:9" x14ac:dyDescent="0.25">
      <c r="A25" s="13" t="s">
        <v>37</v>
      </c>
      <c r="B25" s="8">
        <v>45</v>
      </c>
      <c r="C25" s="8">
        <v>40</v>
      </c>
      <c r="D25" s="16">
        <v>25</v>
      </c>
      <c r="E25" s="24">
        <v>10.243429281504008</v>
      </c>
      <c r="F25" s="24">
        <v>10.24729717846604</v>
      </c>
      <c r="G25" s="26">
        <v>10.259675277054178</v>
      </c>
      <c r="H25" s="24">
        <v>1.6245995550169923E-2</v>
      </c>
      <c r="I25" s="21">
        <v>4.3119815127939198E-7</v>
      </c>
    </row>
    <row r="26" spans="1:9" x14ac:dyDescent="0.25">
      <c r="A26" s="13" t="s">
        <v>38</v>
      </c>
      <c r="B26" s="8">
        <v>45</v>
      </c>
      <c r="C26" s="8">
        <v>40</v>
      </c>
      <c r="D26" s="16">
        <v>25</v>
      </c>
      <c r="E26" s="24">
        <v>10.243429281504008</v>
      </c>
      <c r="F26" s="24">
        <v>10.24729717846604</v>
      </c>
      <c r="G26" s="26">
        <v>10.259675277054178</v>
      </c>
      <c r="H26" s="24">
        <v>1.6245995550169923E-2</v>
      </c>
      <c r="I26" s="21">
        <v>4.3119815127939198E-7</v>
      </c>
    </row>
    <row r="27" spans="1:9" x14ac:dyDescent="0.25">
      <c r="A27" s="13" t="s">
        <v>27</v>
      </c>
      <c r="B27" s="8">
        <v>25</v>
      </c>
      <c r="C27" s="8">
        <v>40</v>
      </c>
      <c r="D27" s="16">
        <v>55</v>
      </c>
      <c r="E27" s="24">
        <v>10.242530417945531</v>
      </c>
      <c r="F27" s="24">
        <v>10.24729717846604</v>
      </c>
      <c r="G27" s="26">
        <v>10.252063938986547</v>
      </c>
      <c r="H27" s="24">
        <v>9.5335210410159021E-3</v>
      </c>
      <c r="I27" s="21">
        <v>1.4848783978360701E-7</v>
      </c>
    </row>
    <row r="28" spans="1:9" x14ac:dyDescent="0.25">
      <c r="A28" s="13" t="s">
        <v>40</v>
      </c>
      <c r="B28" s="8">
        <v>45</v>
      </c>
      <c r="C28" s="8">
        <v>40</v>
      </c>
      <c r="D28" s="16">
        <v>25</v>
      </c>
      <c r="E28" s="24">
        <v>10.245347986638548</v>
      </c>
      <c r="F28" s="24">
        <v>10.24729717846604</v>
      </c>
      <c r="G28" s="26">
        <v>10.25333511765246</v>
      </c>
      <c r="H28" s="24">
        <v>7.987131013912574E-3</v>
      </c>
      <c r="I28" s="21">
        <v>1.0422354642290406E-7</v>
      </c>
    </row>
    <row r="29" spans="1:9" x14ac:dyDescent="0.25">
      <c r="A29" s="13" t="s">
        <v>36</v>
      </c>
      <c r="B29" s="8">
        <v>40</v>
      </c>
      <c r="C29" s="8">
        <v>35</v>
      </c>
      <c r="D29" s="16">
        <v>25</v>
      </c>
      <c r="E29" s="24">
        <v>10.245347986638548</v>
      </c>
      <c r="F29" s="24">
        <v>10.24729717846604</v>
      </c>
      <c r="G29" s="26">
        <v>10.251289975582052</v>
      </c>
      <c r="H29" s="24">
        <v>5.941988943504839E-3</v>
      </c>
      <c r="I29" s="21">
        <v>5.7683009265841073E-8</v>
      </c>
    </row>
    <row r="30" spans="1:9" x14ac:dyDescent="0.25">
      <c r="A30" s="13" t="s">
        <v>39</v>
      </c>
      <c r="B30" s="8">
        <v>45</v>
      </c>
      <c r="C30" s="8">
        <v>40</v>
      </c>
      <c r="D30" s="16">
        <v>25</v>
      </c>
      <c r="E30" s="24">
        <v>10.246318726481993</v>
      </c>
      <c r="F30" s="24">
        <v>10.24729717846604</v>
      </c>
      <c r="G30" s="26">
        <v>10.250279737394274</v>
      </c>
      <c r="H30" s="24">
        <v>3.9610109122811821E-3</v>
      </c>
      <c r="I30" s="21">
        <v>2.5632815289905188E-8</v>
      </c>
    </row>
    <row r="31" spans="1:9" x14ac:dyDescent="0.25">
      <c r="A31" s="13" t="s">
        <v>41</v>
      </c>
      <c r="B31" s="8">
        <v>15</v>
      </c>
      <c r="C31" s="8">
        <v>10</v>
      </c>
      <c r="D31" s="16">
        <v>5</v>
      </c>
      <c r="E31" s="24">
        <v>10.246318726481993</v>
      </c>
      <c r="F31" s="24">
        <v>10.24729717846604</v>
      </c>
      <c r="G31" s="26">
        <v>10.248283434862037</v>
      </c>
      <c r="H31" s="24">
        <v>1.9647083800435894E-3</v>
      </c>
      <c r="I31" s="21">
        <v>6.3063841986785645E-9</v>
      </c>
    </row>
    <row r="32" spans="1:9" x14ac:dyDescent="0.25">
      <c r="A32" s="13" t="s">
        <v>30</v>
      </c>
      <c r="B32" s="8">
        <v>25</v>
      </c>
      <c r="C32" s="8">
        <v>50</v>
      </c>
      <c r="D32" s="16">
        <v>65</v>
      </c>
      <c r="E32" s="24">
        <v>10.24729717846604</v>
      </c>
      <c r="F32" s="24">
        <v>10.24729717846604</v>
      </c>
      <c r="G32" s="26">
        <v>10.24729717846604</v>
      </c>
      <c r="H32" s="24">
        <v>0</v>
      </c>
      <c r="I32" s="21">
        <v>0</v>
      </c>
    </row>
    <row r="33" spans="1:9" x14ac:dyDescent="0.25">
      <c r="A33" s="13" t="s">
        <v>31</v>
      </c>
      <c r="B33" s="8">
        <v>25</v>
      </c>
      <c r="C33" s="8">
        <v>50</v>
      </c>
      <c r="D33" s="16">
        <v>65</v>
      </c>
      <c r="E33" s="24">
        <v>10.24729717846604</v>
      </c>
      <c r="F33" s="24">
        <v>10.24729717846604</v>
      </c>
      <c r="G33" s="26">
        <v>10.24729717846604</v>
      </c>
      <c r="H33" s="24">
        <v>0</v>
      </c>
      <c r="I33" s="21">
        <v>0</v>
      </c>
    </row>
    <row r="34" spans="1:9" x14ac:dyDescent="0.25">
      <c r="A34" s="13" t="s">
        <v>32</v>
      </c>
      <c r="B34" s="8">
        <v>5</v>
      </c>
      <c r="C34" s="8">
        <v>10</v>
      </c>
      <c r="D34" s="16">
        <v>25</v>
      </c>
      <c r="E34" s="24">
        <v>10.24729717846604</v>
      </c>
      <c r="F34" s="24">
        <v>10.24729717846604</v>
      </c>
      <c r="G34" s="26">
        <v>10.24729717846604</v>
      </c>
      <c r="H34" s="24">
        <v>0</v>
      </c>
      <c r="I34" s="21">
        <v>0</v>
      </c>
    </row>
    <row r="90" spans="1:9" x14ac:dyDescent="0.25">
      <c r="A90" s="2"/>
      <c r="I90" s="20"/>
    </row>
  </sheetData>
  <sortState ref="A11:I34">
    <sortCondition descending="1" ref="H11"/>
  </sortState>
  <pageMargins left="0.7" right="0.7" top="0.78740157499999996" bottom="0.78740157499999996" header="0.3" footer="0.3"/>
  <pageSetup paperSize="9" fitToHeight="0" orientation="portrait" r:id="rId1"/>
  <headerFooter>
    <oddHeader>&amp;L&amp;"Arial,Bold"&amp;12This Version Not Licensed For Commercial Or Student Use</oddHeader>
    <oddFooter>&amp;L&amp;"Arial,Bold"&amp;12SensIt Trial Version, Only For Evaluation&amp;R&amp;"Arial,Bold"&amp;12www.TreePlan.com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zoomScale="70" zoomScaleNormal="70" workbookViewId="0"/>
  </sheetViews>
  <sheetFormatPr defaultColWidth="11" defaultRowHeight="13.8" x14ac:dyDescent="0.25"/>
  <cols>
    <col min="1" max="1" width="33.8984375" bestFit="1" customWidth="1"/>
    <col min="2" max="2" width="11" bestFit="1" customWidth="1"/>
    <col min="3" max="3" width="10" customWidth="1"/>
    <col min="4" max="4" width="10.5" customWidth="1"/>
    <col min="5" max="5" width="10.8984375" bestFit="1" customWidth="1"/>
    <col min="6" max="6" width="46.19921875" bestFit="1" customWidth="1"/>
    <col min="7" max="8" width="10.8984375" bestFit="1" customWidth="1"/>
    <col min="9" max="9" width="7.5" customWidth="1"/>
  </cols>
  <sheetData>
    <row r="1" spans="1:9" x14ac:dyDescent="0.25">
      <c r="A1" s="2" t="s">
        <v>65</v>
      </c>
    </row>
    <row r="2" spans="1:9" x14ac:dyDescent="0.25">
      <c r="A2" t="s">
        <v>45</v>
      </c>
    </row>
    <row r="3" spans="1:9" x14ac:dyDescent="0.25">
      <c r="A3" t="s">
        <v>46</v>
      </c>
    </row>
    <row r="5" spans="1:9" x14ac:dyDescent="0.25">
      <c r="A5" s="4" t="s">
        <v>47</v>
      </c>
      <c r="B5" s="5">
        <v>42254</v>
      </c>
      <c r="E5" s="4" t="s">
        <v>49</v>
      </c>
      <c r="F5" t="s">
        <v>50</v>
      </c>
    </row>
    <row r="6" spans="1:9" x14ac:dyDescent="0.25">
      <c r="A6" s="4" t="s">
        <v>48</v>
      </c>
      <c r="B6" s="6">
        <v>0.48521990740740745</v>
      </c>
      <c r="E6" s="4" t="s">
        <v>51</v>
      </c>
      <c r="F6" s="7" t="s">
        <v>52</v>
      </c>
    </row>
    <row r="8" spans="1:9" x14ac:dyDescent="0.25">
      <c r="E8" s="10" t="s">
        <v>4</v>
      </c>
      <c r="F8" s="10"/>
      <c r="G8" s="10"/>
    </row>
    <row r="9" spans="1:9" x14ac:dyDescent="0.25">
      <c r="B9" s="11" t="s">
        <v>53</v>
      </c>
      <c r="C9" s="10"/>
      <c r="D9" s="10"/>
      <c r="E9" s="11" t="s">
        <v>54</v>
      </c>
      <c r="F9" s="10"/>
      <c r="G9" s="10"/>
      <c r="I9" s="4" t="s">
        <v>55</v>
      </c>
    </row>
    <row r="10" spans="1:9" x14ac:dyDescent="0.25">
      <c r="A10" s="1" t="s">
        <v>56</v>
      </c>
      <c r="B10" s="12" t="s">
        <v>60</v>
      </c>
      <c r="C10" s="12" t="s">
        <v>61</v>
      </c>
      <c r="D10" s="17" t="s">
        <v>62</v>
      </c>
      <c r="E10" s="12" t="s">
        <v>63</v>
      </c>
      <c r="F10" s="12" t="s">
        <v>57</v>
      </c>
      <c r="G10" s="17" t="s">
        <v>64</v>
      </c>
      <c r="H10" s="12" t="s">
        <v>58</v>
      </c>
      <c r="I10" s="12" t="s">
        <v>59</v>
      </c>
    </row>
    <row r="11" spans="1:9" x14ac:dyDescent="0.25">
      <c r="A11" s="22" t="s">
        <v>6</v>
      </c>
      <c r="B11" s="8">
        <v>1</v>
      </c>
      <c r="C11" s="8">
        <v>12</v>
      </c>
      <c r="D11" s="15">
        <v>20</v>
      </c>
      <c r="E11" s="9">
        <v>-95379.344402869843</v>
      </c>
      <c r="F11" s="9">
        <v>37561631.565726846</v>
      </c>
      <c r="G11" s="18">
        <v>64411220.629171923</v>
      </c>
      <c r="H11" s="9">
        <v>64506599.973574795</v>
      </c>
      <c r="I11" s="21">
        <v>0.41097512174374645</v>
      </c>
    </row>
    <row r="12" spans="1:9" x14ac:dyDescent="0.25">
      <c r="A12" s="13" t="s">
        <v>23</v>
      </c>
      <c r="B12" s="3">
        <v>0.05</v>
      </c>
      <c r="C12" s="3">
        <v>0.2</v>
      </c>
      <c r="D12" s="23">
        <v>0.25</v>
      </c>
      <c r="E12" s="9">
        <v>2623010.863753085</v>
      </c>
      <c r="F12" s="9">
        <v>37561631.565726846</v>
      </c>
      <c r="G12" s="19">
        <v>49152451.185225017</v>
      </c>
      <c r="H12" s="9">
        <v>46529440.32147193</v>
      </c>
      <c r="I12" s="21">
        <v>0.21382716938904511</v>
      </c>
    </row>
    <row r="13" spans="1:9" x14ac:dyDescent="0.25">
      <c r="A13" s="14" t="s">
        <v>13</v>
      </c>
      <c r="B13" s="8">
        <v>1</v>
      </c>
      <c r="C13" s="8">
        <v>15</v>
      </c>
      <c r="D13" s="16">
        <v>40</v>
      </c>
      <c r="E13" s="9">
        <v>21417562.822795298</v>
      </c>
      <c r="F13" s="9">
        <v>37561631.565726846</v>
      </c>
      <c r="G13" s="19">
        <v>66028604.620823272</v>
      </c>
      <c r="H13" s="9">
        <v>44611041.798027977</v>
      </c>
      <c r="I13" s="21">
        <v>0.19655855933839839</v>
      </c>
    </row>
    <row r="14" spans="1:9" x14ac:dyDescent="0.25">
      <c r="A14" s="14" t="s">
        <v>14</v>
      </c>
      <c r="B14" s="8">
        <v>1</v>
      </c>
      <c r="C14" s="8">
        <v>25</v>
      </c>
      <c r="D14" s="16">
        <v>60</v>
      </c>
      <c r="E14" s="9">
        <v>20788922.343619026</v>
      </c>
      <c r="F14" s="9">
        <v>37561631.565726846</v>
      </c>
      <c r="G14" s="19">
        <v>62021865.060931161</v>
      </c>
      <c r="H14" s="9">
        <v>41232942.717312135</v>
      </c>
      <c r="I14" s="21">
        <v>0.16791747339303895</v>
      </c>
    </row>
    <row r="15" spans="1:9" x14ac:dyDescent="0.25">
      <c r="A15" s="13" t="s">
        <v>12</v>
      </c>
      <c r="B15" s="8">
        <v>1</v>
      </c>
      <c r="C15" s="8">
        <v>15</v>
      </c>
      <c r="D15" s="16">
        <v>30</v>
      </c>
      <c r="E15" s="9">
        <v>33723715.372242257</v>
      </c>
      <c r="F15" s="9">
        <v>37561631.565726846</v>
      </c>
      <c r="G15" s="19">
        <v>41599505.923064642</v>
      </c>
      <c r="H15" s="9">
        <v>7875790.5508223847</v>
      </c>
      <c r="I15" s="21">
        <v>6.1262617076839462E-3</v>
      </c>
    </row>
    <row r="16" spans="1:9" x14ac:dyDescent="0.25">
      <c r="A16" s="13" t="s">
        <v>11</v>
      </c>
      <c r="B16" s="8">
        <v>1</v>
      </c>
      <c r="C16" s="8">
        <v>15</v>
      </c>
      <c r="D16" s="16">
        <v>25</v>
      </c>
      <c r="E16" s="9">
        <v>35939315.95536761</v>
      </c>
      <c r="F16" s="9">
        <v>37561631.565726846</v>
      </c>
      <c r="G16" s="19">
        <v>38715168.559346586</v>
      </c>
      <c r="H16" s="9">
        <v>2775852.6039789766</v>
      </c>
      <c r="I16" s="21">
        <v>7.6102694340907616E-4</v>
      </c>
    </row>
    <row r="17" spans="1:9" x14ac:dyDescent="0.25">
      <c r="A17" s="13" t="s">
        <v>35</v>
      </c>
      <c r="B17" s="8">
        <v>15</v>
      </c>
      <c r="C17" s="8">
        <v>25</v>
      </c>
      <c r="D17" s="16">
        <v>30</v>
      </c>
      <c r="E17" s="9">
        <v>35785170.374575086</v>
      </c>
      <c r="F17" s="9">
        <v>37561631.565726846</v>
      </c>
      <c r="G17" s="19">
        <v>38449862.161302738</v>
      </c>
      <c r="H17" s="9">
        <v>2664691.786727652</v>
      </c>
      <c r="I17" s="21">
        <v>7.0129573255250813E-4</v>
      </c>
    </row>
    <row r="18" spans="1:9" x14ac:dyDescent="0.25">
      <c r="A18" s="13" t="s">
        <v>33</v>
      </c>
      <c r="B18" s="8">
        <v>35</v>
      </c>
      <c r="C18" s="8">
        <v>40</v>
      </c>
      <c r="D18" s="16">
        <v>45</v>
      </c>
      <c r="E18" s="9">
        <v>36371249.1398995</v>
      </c>
      <c r="F18" s="9">
        <v>37561631.565726846</v>
      </c>
      <c r="G18" s="19">
        <v>38752013.991554193</v>
      </c>
      <c r="H18" s="9">
        <v>2380764.8516546935</v>
      </c>
      <c r="I18" s="21">
        <v>5.5980946106172448E-4</v>
      </c>
    </row>
    <row r="19" spans="1:9" x14ac:dyDescent="0.25">
      <c r="A19" s="13" t="s">
        <v>34</v>
      </c>
      <c r="B19" s="8">
        <v>15</v>
      </c>
      <c r="C19" s="8">
        <v>20</v>
      </c>
      <c r="D19" s="16">
        <v>25</v>
      </c>
      <c r="E19" s="9">
        <v>36380359.525149144</v>
      </c>
      <c r="F19" s="9">
        <v>37561631.565726846</v>
      </c>
      <c r="G19" s="19">
        <v>38742903.606304564</v>
      </c>
      <c r="H19" s="9">
        <v>2362544.0811554193</v>
      </c>
      <c r="I19" s="21">
        <v>5.5127344194968184E-4</v>
      </c>
    </row>
    <row r="20" spans="1:9" x14ac:dyDescent="0.25">
      <c r="A20" s="13" t="s">
        <v>38</v>
      </c>
      <c r="B20" s="8">
        <v>25</v>
      </c>
      <c r="C20" s="8">
        <v>40</v>
      </c>
      <c r="D20" s="16">
        <v>45</v>
      </c>
      <c r="E20" s="9">
        <v>35803398.363263004</v>
      </c>
      <c r="F20" s="9">
        <v>37561631.565726846</v>
      </c>
      <c r="G20" s="19">
        <v>38147709.299881473</v>
      </c>
      <c r="H20" s="9">
        <v>2344310.9366184697</v>
      </c>
      <c r="I20" s="21">
        <v>5.4279727259307238E-4</v>
      </c>
    </row>
    <row r="21" spans="1:9" x14ac:dyDescent="0.25">
      <c r="A21" s="13" t="s">
        <v>37</v>
      </c>
      <c r="B21" s="8">
        <v>25</v>
      </c>
      <c r="C21" s="8">
        <v>40</v>
      </c>
      <c r="D21" s="16">
        <v>45</v>
      </c>
      <c r="E21" s="9">
        <v>35803399.910017721</v>
      </c>
      <c r="F21" s="9">
        <v>37561631.565726846</v>
      </c>
      <c r="G21" s="19">
        <v>38147708.784296565</v>
      </c>
      <c r="H21" s="9">
        <v>2344308.8742788434</v>
      </c>
      <c r="I21" s="21">
        <v>5.4279631757314358E-4</v>
      </c>
    </row>
    <row r="22" spans="1:9" x14ac:dyDescent="0.25">
      <c r="A22" s="13" t="s">
        <v>40</v>
      </c>
      <c r="B22" s="8">
        <v>25</v>
      </c>
      <c r="C22" s="8">
        <v>40</v>
      </c>
      <c r="D22" s="16">
        <v>45</v>
      </c>
      <c r="E22" s="9">
        <v>35858062.221515566</v>
      </c>
      <c r="F22" s="9">
        <v>37561631.565726846</v>
      </c>
      <c r="G22" s="19">
        <v>38129488.013797283</v>
      </c>
      <c r="H22" s="9">
        <v>2271425.7922817171</v>
      </c>
      <c r="I22" s="21">
        <v>5.0957056745818915E-4</v>
      </c>
    </row>
    <row r="23" spans="1:9" x14ac:dyDescent="0.25">
      <c r="A23" s="13" t="s">
        <v>39</v>
      </c>
      <c r="B23" s="8">
        <v>25</v>
      </c>
      <c r="C23" s="8">
        <v>40</v>
      </c>
      <c r="D23" s="16">
        <v>45</v>
      </c>
      <c r="E23" s="9">
        <v>36709849.213753276</v>
      </c>
      <c r="F23" s="9">
        <v>37561631.565726846</v>
      </c>
      <c r="G23" s="19">
        <v>37845559.016384713</v>
      </c>
      <c r="H23" s="9">
        <v>1135709.8026314378</v>
      </c>
      <c r="I23" s="21">
        <v>1.2739194786908002E-4</v>
      </c>
    </row>
    <row r="24" spans="1:9" x14ac:dyDescent="0.25">
      <c r="A24" s="13" t="s">
        <v>36</v>
      </c>
      <c r="B24" s="8">
        <v>25</v>
      </c>
      <c r="C24" s="8">
        <v>35</v>
      </c>
      <c r="D24" s="16">
        <v>40</v>
      </c>
      <c r="E24" s="9">
        <v>36975555.893911861</v>
      </c>
      <c r="F24" s="9">
        <v>37561631.565726846</v>
      </c>
      <c r="G24" s="19">
        <v>37854669.40163435</v>
      </c>
      <c r="H24" s="9">
        <v>879113.50772248954</v>
      </c>
      <c r="I24" s="21">
        <v>7.6330329260400204E-5</v>
      </c>
    </row>
    <row r="25" spans="1:9" x14ac:dyDescent="0.25">
      <c r="A25" s="13" t="s">
        <v>24</v>
      </c>
      <c r="B25" s="8">
        <v>35</v>
      </c>
      <c r="C25" s="8">
        <v>50</v>
      </c>
      <c r="D25" s="16">
        <v>65</v>
      </c>
      <c r="E25" s="9">
        <v>37125008.784588009</v>
      </c>
      <c r="F25" s="9">
        <v>37561631.565726846</v>
      </c>
      <c r="G25" s="19">
        <v>37998254.346865691</v>
      </c>
      <c r="H25" s="9">
        <v>873245.56227768213</v>
      </c>
      <c r="I25" s="21">
        <v>7.531474397977353E-5</v>
      </c>
    </row>
    <row r="26" spans="1:9" x14ac:dyDescent="0.25">
      <c r="A26" s="13" t="s">
        <v>25</v>
      </c>
      <c r="B26" s="8">
        <v>15</v>
      </c>
      <c r="C26" s="8">
        <v>25</v>
      </c>
      <c r="D26" s="16">
        <v>40</v>
      </c>
      <c r="E26" s="9">
        <v>37308595.605543412</v>
      </c>
      <c r="F26" s="9">
        <v>37561631.565726846</v>
      </c>
      <c r="G26" s="19">
        <v>37941185.506002009</v>
      </c>
      <c r="H26" s="9">
        <v>632589.90045859665</v>
      </c>
      <c r="I26" s="21">
        <v>3.9523167003434073E-5</v>
      </c>
    </row>
    <row r="27" spans="1:9" x14ac:dyDescent="0.25">
      <c r="A27" s="13" t="s">
        <v>26</v>
      </c>
      <c r="B27" s="8">
        <v>15</v>
      </c>
      <c r="C27" s="8">
        <v>30</v>
      </c>
      <c r="D27" s="16">
        <v>45</v>
      </c>
      <c r="E27" s="9">
        <v>37262698.900304556</v>
      </c>
      <c r="F27" s="9">
        <v>37561631.565726846</v>
      </c>
      <c r="G27" s="19">
        <v>37860564.231149137</v>
      </c>
      <c r="H27" s="9">
        <v>597865.33084458113</v>
      </c>
      <c r="I27" s="21">
        <v>3.5303191613545496E-5</v>
      </c>
    </row>
    <row r="28" spans="1:9" x14ac:dyDescent="0.25">
      <c r="A28" s="13" t="s">
        <v>41</v>
      </c>
      <c r="B28" s="8">
        <v>5</v>
      </c>
      <c r="C28" s="8">
        <v>10</v>
      </c>
      <c r="D28" s="16">
        <v>15</v>
      </c>
      <c r="E28" s="9">
        <v>37277704.115068994</v>
      </c>
      <c r="F28" s="9">
        <v>37561631.565726846</v>
      </c>
      <c r="G28" s="19">
        <v>37845559.016384713</v>
      </c>
      <c r="H28" s="9">
        <v>567854.90131571889</v>
      </c>
      <c r="I28" s="21">
        <v>3.1847986967270005E-5</v>
      </c>
    </row>
    <row r="29" spans="1:9" x14ac:dyDescent="0.25">
      <c r="A29" s="13" t="s">
        <v>28</v>
      </c>
      <c r="B29" s="8">
        <v>25</v>
      </c>
      <c r="C29" s="8">
        <v>50</v>
      </c>
      <c r="D29" s="16">
        <v>65</v>
      </c>
      <c r="E29" s="9">
        <v>37292893.982883953</v>
      </c>
      <c r="F29" s="9">
        <v>37561631.565726846</v>
      </c>
      <c r="G29" s="19">
        <v>37722874.115432583</v>
      </c>
      <c r="H29" s="9">
        <v>429980.13254863024</v>
      </c>
      <c r="I29" s="21">
        <v>1.8260136009948446E-5</v>
      </c>
    </row>
    <row r="30" spans="1:9" x14ac:dyDescent="0.25">
      <c r="A30" s="13" t="s">
        <v>29</v>
      </c>
      <c r="B30" s="8">
        <v>25</v>
      </c>
      <c r="C30" s="8">
        <v>50</v>
      </c>
      <c r="D30" s="16">
        <v>65</v>
      </c>
      <c r="E30" s="9">
        <v>37292893.982883953</v>
      </c>
      <c r="F30" s="9">
        <v>37561631.565726846</v>
      </c>
      <c r="G30" s="19">
        <v>37722874.115432583</v>
      </c>
      <c r="H30" s="9">
        <v>429980.13254863024</v>
      </c>
      <c r="I30" s="21">
        <v>1.8260136009948446E-5</v>
      </c>
    </row>
    <row r="31" spans="1:9" x14ac:dyDescent="0.25">
      <c r="A31" s="13" t="s">
        <v>27</v>
      </c>
      <c r="B31" s="8">
        <v>25</v>
      </c>
      <c r="C31" s="8">
        <v>40</v>
      </c>
      <c r="D31" s="16">
        <v>55</v>
      </c>
      <c r="E31" s="9">
        <v>37481010.290873982</v>
      </c>
      <c r="F31" s="9">
        <v>37561631.565726846</v>
      </c>
      <c r="G31" s="19">
        <v>37642252.840579718</v>
      </c>
      <c r="H31" s="9">
        <v>161242.54970573634</v>
      </c>
      <c r="I31" s="21">
        <v>2.5678316263990003E-6</v>
      </c>
    </row>
    <row r="32" spans="1:9" x14ac:dyDescent="0.25">
      <c r="A32" s="13" t="s">
        <v>31</v>
      </c>
      <c r="B32" s="8">
        <v>25</v>
      </c>
      <c r="C32" s="8">
        <v>50</v>
      </c>
      <c r="D32" s="16">
        <v>65</v>
      </c>
      <c r="E32" s="9">
        <v>37483126.030354097</v>
      </c>
      <c r="F32" s="9">
        <v>37561631.565726846</v>
      </c>
      <c r="G32" s="19">
        <v>37608734.886950493</v>
      </c>
      <c r="H32" s="9">
        <v>125608.85659639537</v>
      </c>
      <c r="I32" s="21">
        <v>1.5582880999309245E-6</v>
      </c>
    </row>
    <row r="33" spans="1:9" x14ac:dyDescent="0.25">
      <c r="A33" s="13" t="s">
        <v>30</v>
      </c>
      <c r="B33" s="8">
        <v>25</v>
      </c>
      <c r="C33" s="8">
        <v>50</v>
      </c>
      <c r="D33" s="16">
        <v>65</v>
      </c>
      <c r="E33" s="9">
        <v>37522380.087002732</v>
      </c>
      <c r="F33" s="9">
        <v>37561631.565726846</v>
      </c>
      <c r="G33" s="19">
        <v>37585182.452961311</v>
      </c>
      <c r="H33" s="9">
        <v>62802.365958578885</v>
      </c>
      <c r="I33" s="21">
        <v>3.8954644026993425E-7</v>
      </c>
    </row>
    <row r="34" spans="1:9" x14ac:dyDescent="0.25">
      <c r="A34" s="13" t="s">
        <v>32</v>
      </c>
      <c r="B34" s="8">
        <v>5</v>
      </c>
      <c r="C34" s="8">
        <v>10</v>
      </c>
      <c r="D34" s="16">
        <v>25</v>
      </c>
      <c r="E34" s="9">
        <v>37553781.269982025</v>
      </c>
      <c r="F34" s="9">
        <v>37561631.565726846</v>
      </c>
      <c r="G34" s="19">
        <v>37585182.452961311</v>
      </c>
      <c r="H34" s="9">
        <v>31401.182979285717</v>
      </c>
      <c r="I34" s="21">
        <v>9.7386610067460455E-8</v>
      </c>
    </row>
    <row r="90" spans="1:9" x14ac:dyDescent="0.25">
      <c r="A90" s="2"/>
      <c r="I90" s="20"/>
    </row>
  </sheetData>
  <sortState ref="A11:I34">
    <sortCondition descending="1" ref="H11"/>
  </sortState>
  <pageMargins left="0.7" right="0.7" top="0.78740157499999996" bottom="0.78740157499999996" header="0.3" footer="0.3"/>
  <pageSetup paperSize="9" fitToHeight="0" orientation="portrait" r:id="rId1"/>
  <headerFooter>
    <oddHeader>&amp;L&amp;"Arial,Bold"&amp;12This Version Not Licensed For Commercial Or Student Use</oddHeader>
    <oddFooter>&amp;L&amp;"Arial,Bold"&amp;12SensIt Trial Version, Only For Evaluation&amp;R&amp;"Arial,Bold"&amp;12www.TreePlan.com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BK45"/>
  <sheetViews>
    <sheetView zoomScale="70" zoomScaleNormal="7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35" sqref="A35"/>
    </sheetView>
  </sheetViews>
  <sheetFormatPr defaultColWidth="32.69921875" defaultRowHeight="13.8" x14ac:dyDescent="0.25"/>
  <cols>
    <col min="1" max="1" width="1.3984375" style="63" customWidth="1"/>
    <col min="2" max="2" width="2.19921875" style="63" customWidth="1"/>
    <col min="3" max="3" width="21.296875" style="64" customWidth="1"/>
    <col min="4" max="4" width="9.8984375" style="64" customWidth="1"/>
    <col min="5" max="5" width="11.8984375" style="64" customWidth="1"/>
    <col min="6" max="6" width="10.8984375" style="64" customWidth="1"/>
    <col min="7" max="8" width="9.09765625" style="64" customWidth="1"/>
    <col min="9" max="9" width="7.3984375" style="31" bestFit="1" customWidth="1"/>
    <col min="10" max="10" width="8.09765625" style="36" bestFit="1" customWidth="1"/>
    <col min="11" max="12" width="7.09765625" style="31" bestFit="1" customWidth="1"/>
    <col min="13" max="13" width="8.5" style="36" bestFit="1" customWidth="1"/>
    <col min="14" max="14" width="7.09765625" style="31" bestFit="1" customWidth="1"/>
    <col min="15" max="15" width="8.09765625" style="36" bestFit="1" customWidth="1"/>
    <col min="16" max="16" width="8" style="31" customWidth="1"/>
    <col min="17" max="17" width="8.5" style="36" bestFit="1" customWidth="1"/>
    <col min="18" max="18" width="7.59765625" style="31" bestFit="1" customWidth="1"/>
    <col min="19" max="19" width="9.5" style="36" bestFit="1" customWidth="1"/>
    <col min="20" max="20" width="8" style="31" bestFit="1" customWidth="1"/>
    <col min="21" max="22" width="9.69921875" style="31" customWidth="1"/>
    <col min="23" max="26" width="7.69921875" style="31" customWidth="1"/>
    <col min="27" max="30" width="8.09765625" style="31" customWidth="1"/>
    <col min="31" max="31" width="7.69921875" style="31" customWidth="1"/>
    <col min="32" max="32" width="8.09765625" style="31" customWidth="1"/>
    <col min="33" max="33" width="7.69921875" style="31" customWidth="1"/>
    <col min="34" max="37" width="8.09765625" style="31" customWidth="1"/>
    <col min="38" max="38" width="7.69921875" style="31" customWidth="1"/>
    <col min="39" max="39" width="8.09765625" style="31" customWidth="1"/>
    <col min="40" max="40" width="7.69921875" style="31" customWidth="1"/>
    <col min="41" max="48" width="8.09765625" style="31" customWidth="1"/>
    <col min="49" max="49" width="6.796875" style="64" customWidth="1"/>
    <col min="50" max="52" width="8.09765625" style="31" customWidth="1"/>
    <col min="53" max="53" width="26.69921875" style="31" customWidth="1"/>
    <col min="54" max="60" width="32.69921875" style="31"/>
    <col min="61" max="16384" width="32.69921875" style="28"/>
  </cols>
  <sheetData>
    <row r="1" spans="1:60" s="64" customFormat="1" x14ac:dyDescent="0.25">
      <c r="A1" s="63" t="s">
        <v>5</v>
      </c>
      <c r="B1" s="63"/>
      <c r="I1" s="65"/>
      <c r="J1" s="66"/>
      <c r="K1" s="65"/>
      <c r="L1" s="65"/>
      <c r="M1" s="66"/>
      <c r="N1" s="65"/>
      <c r="O1" s="66"/>
      <c r="P1" s="65"/>
      <c r="Q1" s="66"/>
      <c r="R1" s="65"/>
      <c r="S1" s="66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</row>
    <row r="2" spans="1:60" s="64" customFormat="1" x14ac:dyDescent="0.25">
      <c r="A2" s="63"/>
      <c r="B2" s="63" t="s">
        <v>120</v>
      </c>
      <c r="I2" s="79">
        <f>Assumpt!D2</f>
        <v>42370</v>
      </c>
      <c r="J2" s="67">
        <f>EDATE(I2,1)</f>
        <v>42401</v>
      </c>
      <c r="K2" s="67">
        <f t="shared" ref="K2:AR2" si="0">EDATE(J2,1)</f>
        <v>42430</v>
      </c>
      <c r="L2" s="67">
        <f t="shared" si="0"/>
        <v>42461</v>
      </c>
      <c r="M2" s="67">
        <f t="shared" si="0"/>
        <v>42491</v>
      </c>
      <c r="N2" s="67">
        <f t="shared" si="0"/>
        <v>42522</v>
      </c>
      <c r="O2" s="67">
        <f t="shared" si="0"/>
        <v>42552</v>
      </c>
      <c r="P2" s="67">
        <f t="shared" si="0"/>
        <v>42583</v>
      </c>
      <c r="Q2" s="67">
        <f t="shared" si="0"/>
        <v>42614</v>
      </c>
      <c r="R2" s="67">
        <f t="shared" si="0"/>
        <v>42644</v>
      </c>
      <c r="S2" s="67">
        <f t="shared" si="0"/>
        <v>42675</v>
      </c>
      <c r="T2" s="67">
        <f t="shared" si="0"/>
        <v>42705</v>
      </c>
      <c r="U2" s="67">
        <f t="shared" si="0"/>
        <v>42736</v>
      </c>
      <c r="V2" s="67">
        <f t="shared" si="0"/>
        <v>42767</v>
      </c>
      <c r="W2" s="67">
        <f t="shared" si="0"/>
        <v>42795</v>
      </c>
      <c r="X2" s="67">
        <f t="shared" si="0"/>
        <v>42826</v>
      </c>
      <c r="Y2" s="67">
        <f t="shared" si="0"/>
        <v>42856</v>
      </c>
      <c r="Z2" s="67">
        <f t="shared" si="0"/>
        <v>42887</v>
      </c>
      <c r="AA2" s="67">
        <f t="shared" si="0"/>
        <v>42917</v>
      </c>
      <c r="AB2" s="67">
        <f t="shared" si="0"/>
        <v>42948</v>
      </c>
      <c r="AC2" s="67">
        <f t="shared" si="0"/>
        <v>42979</v>
      </c>
      <c r="AD2" s="67">
        <f t="shared" si="0"/>
        <v>43009</v>
      </c>
      <c r="AE2" s="67">
        <f t="shared" si="0"/>
        <v>43040</v>
      </c>
      <c r="AF2" s="67">
        <f t="shared" si="0"/>
        <v>43070</v>
      </c>
      <c r="AG2" s="67">
        <f t="shared" si="0"/>
        <v>43101</v>
      </c>
      <c r="AH2" s="67">
        <f t="shared" si="0"/>
        <v>43132</v>
      </c>
      <c r="AI2" s="67">
        <f t="shared" si="0"/>
        <v>43160</v>
      </c>
      <c r="AJ2" s="67">
        <f t="shared" si="0"/>
        <v>43191</v>
      </c>
      <c r="AK2" s="67">
        <f t="shared" si="0"/>
        <v>43221</v>
      </c>
      <c r="AL2" s="67">
        <f t="shared" si="0"/>
        <v>43252</v>
      </c>
      <c r="AM2" s="67">
        <f t="shared" si="0"/>
        <v>43282</v>
      </c>
      <c r="AN2" s="67">
        <f t="shared" si="0"/>
        <v>43313</v>
      </c>
      <c r="AO2" s="67">
        <f t="shared" si="0"/>
        <v>43344</v>
      </c>
      <c r="AP2" s="67">
        <f t="shared" si="0"/>
        <v>43374</v>
      </c>
      <c r="AQ2" s="67">
        <f t="shared" si="0"/>
        <v>43405</v>
      </c>
      <c r="AR2" s="67">
        <f t="shared" si="0"/>
        <v>43435</v>
      </c>
      <c r="AS2" s="74">
        <v>2016</v>
      </c>
      <c r="AT2" s="74">
        <v>2017</v>
      </c>
      <c r="AU2" s="74">
        <v>2018</v>
      </c>
      <c r="AV2" s="67"/>
      <c r="AX2" s="65"/>
      <c r="AY2" s="65"/>
      <c r="AZ2" s="69"/>
      <c r="BA2" s="65"/>
      <c r="BB2" s="65"/>
      <c r="BC2" s="65"/>
      <c r="BD2" s="65"/>
      <c r="BE2" s="65"/>
      <c r="BF2" s="65"/>
      <c r="BG2" s="65"/>
      <c r="BH2" s="65"/>
    </row>
    <row r="3" spans="1:60" s="64" customFormat="1" x14ac:dyDescent="0.25">
      <c r="A3" s="63"/>
      <c r="B3" s="63" t="s">
        <v>121</v>
      </c>
      <c r="I3" s="68">
        <f>YEAR(I2)</f>
        <v>2016</v>
      </c>
      <c r="J3" s="68">
        <f t="shared" ref="J3:AR3" si="1">YEAR(J2)</f>
        <v>2016</v>
      </c>
      <c r="K3" s="68">
        <f t="shared" si="1"/>
        <v>2016</v>
      </c>
      <c r="L3" s="68">
        <f t="shared" si="1"/>
        <v>2016</v>
      </c>
      <c r="M3" s="68">
        <f t="shared" si="1"/>
        <v>2016</v>
      </c>
      <c r="N3" s="68">
        <f t="shared" si="1"/>
        <v>2016</v>
      </c>
      <c r="O3" s="68">
        <f t="shared" si="1"/>
        <v>2016</v>
      </c>
      <c r="P3" s="68">
        <f t="shared" si="1"/>
        <v>2016</v>
      </c>
      <c r="Q3" s="68">
        <f t="shared" si="1"/>
        <v>2016</v>
      </c>
      <c r="R3" s="68">
        <f t="shared" si="1"/>
        <v>2016</v>
      </c>
      <c r="S3" s="68">
        <f t="shared" si="1"/>
        <v>2016</v>
      </c>
      <c r="T3" s="68">
        <f t="shared" si="1"/>
        <v>2016</v>
      </c>
      <c r="U3" s="68">
        <f t="shared" si="1"/>
        <v>2017</v>
      </c>
      <c r="V3" s="68">
        <f t="shared" si="1"/>
        <v>2017</v>
      </c>
      <c r="W3" s="68">
        <f t="shared" si="1"/>
        <v>2017</v>
      </c>
      <c r="X3" s="68">
        <f t="shared" si="1"/>
        <v>2017</v>
      </c>
      <c r="Y3" s="68">
        <f t="shared" si="1"/>
        <v>2017</v>
      </c>
      <c r="Z3" s="68">
        <f t="shared" si="1"/>
        <v>2017</v>
      </c>
      <c r="AA3" s="68">
        <f t="shared" si="1"/>
        <v>2017</v>
      </c>
      <c r="AB3" s="68">
        <f t="shared" si="1"/>
        <v>2017</v>
      </c>
      <c r="AC3" s="68">
        <f t="shared" si="1"/>
        <v>2017</v>
      </c>
      <c r="AD3" s="68">
        <f t="shared" si="1"/>
        <v>2017</v>
      </c>
      <c r="AE3" s="68">
        <f t="shared" si="1"/>
        <v>2017</v>
      </c>
      <c r="AF3" s="68">
        <f t="shared" si="1"/>
        <v>2017</v>
      </c>
      <c r="AG3" s="68">
        <f t="shared" si="1"/>
        <v>2018</v>
      </c>
      <c r="AH3" s="68">
        <f t="shared" si="1"/>
        <v>2018</v>
      </c>
      <c r="AI3" s="68">
        <f t="shared" si="1"/>
        <v>2018</v>
      </c>
      <c r="AJ3" s="68">
        <f t="shared" si="1"/>
        <v>2018</v>
      </c>
      <c r="AK3" s="68">
        <f t="shared" si="1"/>
        <v>2018</v>
      </c>
      <c r="AL3" s="68">
        <f t="shared" si="1"/>
        <v>2018</v>
      </c>
      <c r="AM3" s="68">
        <f t="shared" si="1"/>
        <v>2018</v>
      </c>
      <c r="AN3" s="68">
        <f t="shared" si="1"/>
        <v>2018</v>
      </c>
      <c r="AO3" s="68">
        <f t="shared" si="1"/>
        <v>2018</v>
      </c>
      <c r="AP3" s="68">
        <f t="shared" si="1"/>
        <v>2018</v>
      </c>
      <c r="AQ3" s="68">
        <f t="shared" si="1"/>
        <v>2018</v>
      </c>
      <c r="AR3" s="68">
        <f t="shared" si="1"/>
        <v>2018</v>
      </c>
      <c r="AS3" s="68"/>
      <c r="AT3" s="68"/>
      <c r="AU3" s="68"/>
      <c r="AV3" s="67"/>
      <c r="AX3" s="65"/>
      <c r="AY3" s="65"/>
      <c r="AZ3" s="69"/>
      <c r="BA3" s="65"/>
      <c r="BB3" s="65"/>
      <c r="BC3" s="65"/>
      <c r="BD3" s="65"/>
      <c r="BE3" s="65"/>
      <c r="BF3" s="65"/>
      <c r="BG3" s="65"/>
      <c r="BH3" s="65"/>
    </row>
    <row r="4" spans="1:60" s="64" customFormat="1" x14ac:dyDescent="0.25">
      <c r="A4" s="63"/>
      <c r="B4" s="63" t="s">
        <v>99</v>
      </c>
      <c r="I4" s="68">
        <f>MONTH(I2)</f>
        <v>1</v>
      </c>
      <c r="J4" s="68">
        <f t="shared" ref="J4:AU4" si="2">MONTH(J2)</f>
        <v>2</v>
      </c>
      <c r="K4" s="68">
        <f t="shared" si="2"/>
        <v>3</v>
      </c>
      <c r="L4" s="68">
        <f t="shared" si="2"/>
        <v>4</v>
      </c>
      <c r="M4" s="68">
        <f t="shared" si="2"/>
        <v>5</v>
      </c>
      <c r="N4" s="68">
        <f t="shared" si="2"/>
        <v>6</v>
      </c>
      <c r="O4" s="68">
        <f t="shared" si="2"/>
        <v>7</v>
      </c>
      <c r="P4" s="68">
        <f t="shared" si="2"/>
        <v>8</v>
      </c>
      <c r="Q4" s="68">
        <f t="shared" si="2"/>
        <v>9</v>
      </c>
      <c r="R4" s="68">
        <f t="shared" si="2"/>
        <v>10</v>
      </c>
      <c r="S4" s="68">
        <f t="shared" si="2"/>
        <v>11</v>
      </c>
      <c r="T4" s="68">
        <f t="shared" si="2"/>
        <v>12</v>
      </c>
      <c r="U4" s="68">
        <f t="shared" si="2"/>
        <v>1</v>
      </c>
      <c r="V4" s="68">
        <f t="shared" si="2"/>
        <v>2</v>
      </c>
      <c r="W4" s="68">
        <f t="shared" si="2"/>
        <v>3</v>
      </c>
      <c r="X4" s="68">
        <f t="shared" si="2"/>
        <v>4</v>
      </c>
      <c r="Y4" s="68">
        <f t="shared" si="2"/>
        <v>5</v>
      </c>
      <c r="Z4" s="68">
        <f t="shared" si="2"/>
        <v>6</v>
      </c>
      <c r="AA4" s="68">
        <f t="shared" si="2"/>
        <v>7</v>
      </c>
      <c r="AB4" s="68">
        <f t="shared" si="2"/>
        <v>8</v>
      </c>
      <c r="AC4" s="68">
        <f t="shared" si="2"/>
        <v>9</v>
      </c>
      <c r="AD4" s="68">
        <f t="shared" si="2"/>
        <v>10</v>
      </c>
      <c r="AE4" s="68">
        <f t="shared" si="2"/>
        <v>11</v>
      </c>
      <c r="AF4" s="68">
        <f t="shared" si="2"/>
        <v>12</v>
      </c>
      <c r="AG4" s="68">
        <f t="shared" si="2"/>
        <v>1</v>
      </c>
      <c r="AH4" s="68">
        <f t="shared" si="2"/>
        <v>2</v>
      </c>
      <c r="AI4" s="68">
        <f t="shared" si="2"/>
        <v>3</v>
      </c>
      <c r="AJ4" s="68">
        <f t="shared" si="2"/>
        <v>4</v>
      </c>
      <c r="AK4" s="68">
        <f t="shared" si="2"/>
        <v>5</v>
      </c>
      <c r="AL4" s="68">
        <f t="shared" si="2"/>
        <v>6</v>
      </c>
      <c r="AM4" s="68">
        <f t="shared" si="2"/>
        <v>7</v>
      </c>
      <c r="AN4" s="68">
        <f t="shared" si="2"/>
        <v>8</v>
      </c>
      <c r="AO4" s="68">
        <f t="shared" si="2"/>
        <v>9</v>
      </c>
      <c r="AP4" s="68">
        <f t="shared" si="2"/>
        <v>10</v>
      </c>
      <c r="AQ4" s="68">
        <f t="shared" si="2"/>
        <v>11</v>
      </c>
      <c r="AR4" s="68">
        <f t="shared" si="2"/>
        <v>12</v>
      </c>
      <c r="AS4" s="68">
        <f t="shared" si="2"/>
        <v>7</v>
      </c>
      <c r="AT4" s="68">
        <f t="shared" si="2"/>
        <v>7</v>
      </c>
      <c r="AU4" s="68">
        <f t="shared" si="2"/>
        <v>7</v>
      </c>
      <c r="AV4" s="67"/>
      <c r="AX4" s="65"/>
      <c r="AY4" s="65"/>
      <c r="AZ4" s="69"/>
      <c r="BA4" s="65"/>
      <c r="BB4" s="65"/>
      <c r="BC4" s="65"/>
      <c r="BD4" s="65"/>
      <c r="BE4" s="65"/>
      <c r="BF4" s="65"/>
      <c r="BG4" s="65"/>
      <c r="BH4" s="65"/>
    </row>
    <row r="5" spans="1:60" s="64" customFormat="1" x14ac:dyDescent="0.25">
      <c r="A5" s="63"/>
      <c r="B5" s="82" t="s">
        <v>142</v>
      </c>
      <c r="C5" s="83"/>
      <c r="D5" s="83"/>
      <c r="E5" s="83"/>
      <c r="F5" s="83"/>
      <c r="G5" s="83"/>
      <c r="H5" s="83"/>
      <c r="I5" s="84">
        <v>1</v>
      </c>
      <c r="J5" s="85">
        <f>IF(I4=12,I5+2,I5+1)</f>
        <v>2</v>
      </c>
      <c r="K5" s="85">
        <f t="shared" ref="K5:AU5" si="3">IF(J4=12,J5+2,J5+1)</f>
        <v>3</v>
      </c>
      <c r="L5" s="85">
        <f t="shared" si="3"/>
        <v>4</v>
      </c>
      <c r="M5" s="85">
        <f t="shared" si="3"/>
        <v>5</v>
      </c>
      <c r="N5" s="85">
        <f t="shared" si="3"/>
        <v>6</v>
      </c>
      <c r="O5" s="85">
        <f t="shared" si="3"/>
        <v>7</v>
      </c>
      <c r="P5" s="85">
        <f t="shared" si="3"/>
        <v>8</v>
      </c>
      <c r="Q5" s="85">
        <f t="shared" si="3"/>
        <v>9</v>
      </c>
      <c r="R5" s="85">
        <f t="shared" si="3"/>
        <v>10</v>
      </c>
      <c r="S5" s="85">
        <f t="shared" si="3"/>
        <v>11</v>
      </c>
      <c r="T5" s="85">
        <f t="shared" si="3"/>
        <v>12</v>
      </c>
      <c r="U5" s="85">
        <f t="shared" si="3"/>
        <v>14</v>
      </c>
      <c r="V5" s="85">
        <f t="shared" si="3"/>
        <v>15</v>
      </c>
      <c r="W5" s="85">
        <f t="shared" si="3"/>
        <v>16</v>
      </c>
      <c r="X5" s="85">
        <f t="shared" si="3"/>
        <v>17</v>
      </c>
      <c r="Y5" s="85">
        <f t="shared" si="3"/>
        <v>18</v>
      </c>
      <c r="Z5" s="85">
        <f t="shared" si="3"/>
        <v>19</v>
      </c>
      <c r="AA5" s="85">
        <f t="shared" si="3"/>
        <v>20</v>
      </c>
      <c r="AB5" s="85">
        <f t="shared" si="3"/>
        <v>21</v>
      </c>
      <c r="AC5" s="85">
        <f t="shared" si="3"/>
        <v>22</v>
      </c>
      <c r="AD5" s="85">
        <f t="shared" si="3"/>
        <v>23</v>
      </c>
      <c r="AE5" s="85">
        <f t="shared" si="3"/>
        <v>24</v>
      </c>
      <c r="AF5" s="85">
        <f t="shared" si="3"/>
        <v>25</v>
      </c>
      <c r="AG5" s="85">
        <f t="shared" si="3"/>
        <v>27</v>
      </c>
      <c r="AH5" s="85">
        <f t="shared" si="3"/>
        <v>28</v>
      </c>
      <c r="AI5" s="85">
        <f t="shared" si="3"/>
        <v>29</v>
      </c>
      <c r="AJ5" s="85">
        <f t="shared" si="3"/>
        <v>30</v>
      </c>
      <c r="AK5" s="85">
        <f t="shared" si="3"/>
        <v>31</v>
      </c>
      <c r="AL5" s="85">
        <f t="shared" si="3"/>
        <v>32</v>
      </c>
      <c r="AM5" s="85">
        <f t="shared" si="3"/>
        <v>33</v>
      </c>
      <c r="AN5" s="85">
        <f t="shared" si="3"/>
        <v>34</v>
      </c>
      <c r="AO5" s="85">
        <f t="shared" si="3"/>
        <v>35</v>
      </c>
      <c r="AP5" s="85">
        <f t="shared" si="3"/>
        <v>36</v>
      </c>
      <c r="AQ5" s="85">
        <f t="shared" si="3"/>
        <v>37</v>
      </c>
      <c r="AR5" s="85">
        <f t="shared" si="3"/>
        <v>38</v>
      </c>
      <c r="AS5" s="85">
        <v>13</v>
      </c>
      <c r="AT5" s="85">
        <f>AS5+13</f>
        <v>26</v>
      </c>
      <c r="AU5" s="86">
        <f>AT5+13</f>
        <v>39</v>
      </c>
      <c r="AV5" s="67"/>
      <c r="AX5" s="65"/>
      <c r="AY5" s="65"/>
      <c r="AZ5" s="69"/>
      <c r="BA5" s="65"/>
      <c r="BB5" s="65"/>
      <c r="BC5" s="65"/>
      <c r="BD5" s="65"/>
      <c r="BE5" s="65"/>
      <c r="BF5" s="65"/>
      <c r="BG5" s="65"/>
      <c r="BH5" s="65"/>
    </row>
    <row r="6" spans="1:60" s="64" customFormat="1" x14ac:dyDescent="0.25">
      <c r="A6" s="63"/>
      <c r="B6" s="63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8"/>
      <c r="AT6" s="67"/>
      <c r="AU6" s="67"/>
      <c r="AV6" s="67"/>
      <c r="AX6" s="65"/>
      <c r="AY6" s="65"/>
      <c r="AZ6" s="69"/>
      <c r="BA6" s="65"/>
      <c r="BB6" s="65"/>
      <c r="BC6" s="65"/>
      <c r="BD6" s="65"/>
      <c r="BE6" s="65"/>
      <c r="BF6" s="65"/>
      <c r="BG6" s="65"/>
      <c r="BH6" s="65"/>
    </row>
    <row r="7" spans="1:60" s="65" customFormat="1" x14ac:dyDescent="0.25">
      <c r="A7" s="66"/>
      <c r="B7" s="63" t="s">
        <v>111</v>
      </c>
      <c r="D7" s="65" t="s">
        <v>107</v>
      </c>
      <c r="AX7" s="67"/>
      <c r="AY7" s="67"/>
      <c r="AZ7" s="67"/>
    </row>
    <row r="8" spans="1:60" s="65" customFormat="1" x14ac:dyDescent="0.25">
      <c r="A8" s="66"/>
      <c r="B8" s="63"/>
      <c r="C8" s="76" t="str">
        <f>LOOKUP(D8,Assumpt!$D$71:$D$80,Assumpt!$C$71:$C$80)</f>
        <v>City 3</v>
      </c>
      <c r="D8" s="75">
        <v>3</v>
      </c>
      <c r="E8" s="77">
        <f>INDEX(Assumpt!$D$55:$D$60,MATCH('Operating Analysis'!D8,Assumpt!$I$55:$I$60,0))</f>
        <v>42430</v>
      </c>
      <c r="I8" s="67" t="b">
        <f>I$2&gt;=$E8</f>
        <v>0</v>
      </c>
      <c r="J8" s="67" t="b">
        <f t="shared" ref="J8:AU13" si="4">J$2&gt;=$E8</f>
        <v>0</v>
      </c>
      <c r="K8" s="67" t="b">
        <f t="shared" si="4"/>
        <v>1</v>
      </c>
      <c r="L8" s="67" t="b">
        <f t="shared" si="4"/>
        <v>1</v>
      </c>
      <c r="M8" s="67" t="b">
        <f t="shared" si="4"/>
        <v>1</v>
      </c>
      <c r="N8" s="67" t="b">
        <f t="shared" si="4"/>
        <v>1</v>
      </c>
      <c r="O8" s="67" t="b">
        <f t="shared" si="4"/>
        <v>1</v>
      </c>
      <c r="P8" s="67" t="b">
        <f t="shared" si="4"/>
        <v>1</v>
      </c>
      <c r="Q8" s="67" t="b">
        <f t="shared" si="4"/>
        <v>1</v>
      </c>
      <c r="R8" s="67" t="b">
        <f t="shared" si="4"/>
        <v>1</v>
      </c>
      <c r="S8" s="67" t="b">
        <f t="shared" si="4"/>
        <v>1</v>
      </c>
      <c r="T8" s="67" t="b">
        <f t="shared" si="4"/>
        <v>1</v>
      </c>
      <c r="U8" s="67" t="b">
        <f t="shared" si="4"/>
        <v>1</v>
      </c>
      <c r="V8" s="67" t="b">
        <f t="shared" si="4"/>
        <v>1</v>
      </c>
      <c r="W8" s="67" t="b">
        <f t="shared" si="4"/>
        <v>1</v>
      </c>
      <c r="X8" s="67" t="b">
        <f t="shared" si="4"/>
        <v>1</v>
      </c>
      <c r="Y8" s="67" t="b">
        <f t="shared" si="4"/>
        <v>1</v>
      </c>
      <c r="Z8" s="67" t="b">
        <f t="shared" si="4"/>
        <v>1</v>
      </c>
      <c r="AA8" s="67" t="b">
        <f t="shared" si="4"/>
        <v>1</v>
      </c>
      <c r="AB8" s="67" t="b">
        <f t="shared" si="4"/>
        <v>1</v>
      </c>
      <c r="AC8" s="67" t="b">
        <f t="shared" si="4"/>
        <v>1</v>
      </c>
      <c r="AD8" s="67" t="b">
        <f t="shared" si="4"/>
        <v>1</v>
      </c>
      <c r="AE8" s="67" t="b">
        <f t="shared" si="4"/>
        <v>1</v>
      </c>
      <c r="AF8" s="67" t="b">
        <f t="shared" si="4"/>
        <v>1</v>
      </c>
      <c r="AG8" s="67" t="b">
        <f t="shared" si="4"/>
        <v>1</v>
      </c>
      <c r="AH8" s="67" t="b">
        <f t="shared" si="4"/>
        <v>1</v>
      </c>
      <c r="AI8" s="67" t="b">
        <f t="shared" si="4"/>
        <v>1</v>
      </c>
      <c r="AJ8" s="67" t="b">
        <f t="shared" si="4"/>
        <v>1</v>
      </c>
      <c r="AK8" s="67" t="b">
        <f t="shared" si="4"/>
        <v>1</v>
      </c>
      <c r="AL8" s="67" t="b">
        <f t="shared" si="4"/>
        <v>1</v>
      </c>
      <c r="AM8" s="67" t="b">
        <f t="shared" si="4"/>
        <v>1</v>
      </c>
      <c r="AN8" s="67" t="b">
        <f t="shared" si="4"/>
        <v>1</v>
      </c>
      <c r="AO8" s="67" t="b">
        <f t="shared" si="4"/>
        <v>1</v>
      </c>
      <c r="AP8" s="67" t="b">
        <f t="shared" si="4"/>
        <v>1</v>
      </c>
      <c r="AQ8" s="67" t="b">
        <f t="shared" si="4"/>
        <v>1</v>
      </c>
      <c r="AR8" s="67" t="b">
        <f t="shared" si="4"/>
        <v>1</v>
      </c>
      <c r="AS8" s="67" t="b">
        <f t="shared" si="4"/>
        <v>0</v>
      </c>
      <c r="AT8" s="67" t="b">
        <f t="shared" si="4"/>
        <v>0</v>
      </c>
      <c r="AU8" s="67" t="b">
        <f t="shared" si="4"/>
        <v>0</v>
      </c>
      <c r="AV8" s="67"/>
      <c r="AX8" s="67"/>
      <c r="AY8" s="67"/>
      <c r="AZ8" s="67"/>
    </row>
    <row r="9" spans="1:60" s="65" customFormat="1" x14ac:dyDescent="0.25">
      <c r="A9" s="66"/>
      <c r="B9" s="63"/>
      <c r="C9" s="76" t="str">
        <f>LOOKUP(D9,Assumpt!$D$71:$D$80,Assumpt!$C$71:$C$80)</f>
        <v>City 1</v>
      </c>
      <c r="D9" s="75">
        <v>1</v>
      </c>
      <c r="E9" s="77">
        <f>INDEX(Assumpt!$D$55:$D$60,MATCH('Operating Analysis'!D9,Assumpt!$I$55:$I$60,0))</f>
        <v>42522</v>
      </c>
      <c r="I9" s="67" t="b">
        <f t="shared" ref="I9:X13" si="5">I$2&gt;=$E9</f>
        <v>0</v>
      </c>
      <c r="J9" s="67" t="b">
        <f t="shared" si="5"/>
        <v>0</v>
      </c>
      <c r="K9" s="67" t="b">
        <f t="shared" si="5"/>
        <v>0</v>
      </c>
      <c r="L9" s="67" t="b">
        <f t="shared" si="5"/>
        <v>0</v>
      </c>
      <c r="M9" s="67" t="b">
        <f t="shared" si="5"/>
        <v>0</v>
      </c>
      <c r="N9" s="67" t="b">
        <f t="shared" si="5"/>
        <v>1</v>
      </c>
      <c r="O9" s="67" t="b">
        <f t="shared" si="5"/>
        <v>1</v>
      </c>
      <c r="P9" s="67" t="b">
        <f t="shared" si="5"/>
        <v>1</v>
      </c>
      <c r="Q9" s="67" t="b">
        <f t="shared" si="5"/>
        <v>1</v>
      </c>
      <c r="R9" s="67" t="b">
        <f t="shared" si="5"/>
        <v>1</v>
      </c>
      <c r="S9" s="67" t="b">
        <f t="shared" si="5"/>
        <v>1</v>
      </c>
      <c r="T9" s="67" t="b">
        <f t="shared" si="5"/>
        <v>1</v>
      </c>
      <c r="U9" s="67" t="b">
        <f t="shared" si="5"/>
        <v>1</v>
      </c>
      <c r="V9" s="67" t="b">
        <f t="shared" si="5"/>
        <v>1</v>
      </c>
      <c r="W9" s="67" t="b">
        <f t="shared" si="5"/>
        <v>1</v>
      </c>
      <c r="X9" s="67" t="b">
        <f t="shared" si="5"/>
        <v>1</v>
      </c>
      <c r="Y9" s="67" t="b">
        <f t="shared" si="4"/>
        <v>1</v>
      </c>
      <c r="Z9" s="67" t="b">
        <f t="shared" si="4"/>
        <v>1</v>
      </c>
      <c r="AA9" s="67" t="b">
        <f t="shared" si="4"/>
        <v>1</v>
      </c>
      <c r="AB9" s="67" t="b">
        <f t="shared" si="4"/>
        <v>1</v>
      </c>
      <c r="AC9" s="67" t="b">
        <f t="shared" si="4"/>
        <v>1</v>
      </c>
      <c r="AD9" s="67" t="b">
        <f t="shared" si="4"/>
        <v>1</v>
      </c>
      <c r="AE9" s="67" t="b">
        <f t="shared" si="4"/>
        <v>1</v>
      </c>
      <c r="AF9" s="67" t="b">
        <f t="shared" si="4"/>
        <v>1</v>
      </c>
      <c r="AG9" s="67" t="b">
        <f t="shared" si="4"/>
        <v>1</v>
      </c>
      <c r="AH9" s="67" t="b">
        <f t="shared" si="4"/>
        <v>1</v>
      </c>
      <c r="AI9" s="67" t="b">
        <f t="shared" si="4"/>
        <v>1</v>
      </c>
      <c r="AJ9" s="67" t="b">
        <f t="shared" si="4"/>
        <v>1</v>
      </c>
      <c r="AK9" s="67" t="b">
        <f t="shared" si="4"/>
        <v>1</v>
      </c>
      <c r="AL9" s="67" t="b">
        <f t="shared" si="4"/>
        <v>1</v>
      </c>
      <c r="AM9" s="67" t="b">
        <f t="shared" si="4"/>
        <v>1</v>
      </c>
      <c r="AN9" s="67" t="b">
        <f t="shared" si="4"/>
        <v>1</v>
      </c>
      <c r="AO9" s="67" t="b">
        <f t="shared" si="4"/>
        <v>1</v>
      </c>
      <c r="AP9" s="67" t="b">
        <f t="shared" si="4"/>
        <v>1</v>
      </c>
      <c r="AQ9" s="67" t="b">
        <f t="shared" si="4"/>
        <v>1</v>
      </c>
      <c r="AR9" s="67" t="b">
        <f t="shared" si="4"/>
        <v>1</v>
      </c>
      <c r="AS9" s="67" t="b">
        <f t="shared" si="4"/>
        <v>0</v>
      </c>
      <c r="AT9" s="67" t="b">
        <f t="shared" si="4"/>
        <v>0</v>
      </c>
      <c r="AU9" s="67" t="b">
        <f t="shared" si="4"/>
        <v>0</v>
      </c>
      <c r="AV9" s="67"/>
      <c r="AX9" s="67"/>
      <c r="AY9" s="67"/>
      <c r="AZ9" s="67"/>
    </row>
    <row r="10" spans="1:60" s="65" customFormat="1" x14ac:dyDescent="0.25">
      <c r="A10" s="66"/>
      <c r="B10" s="63"/>
      <c r="C10" s="76" t="str">
        <f>LOOKUP(D10,Assumpt!$D$71:$D$80,Assumpt!$C$71:$C$80)</f>
        <v>City 2</v>
      </c>
      <c r="D10" s="75">
        <v>2</v>
      </c>
      <c r="E10" s="77">
        <f>INDEX(Assumpt!$D$55:$D$60,MATCH('Operating Analysis'!D10,Assumpt!$I$55:$I$60,0))</f>
        <v>42552</v>
      </c>
      <c r="I10" s="67" t="b">
        <f t="shared" si="5"/>
        <v>0</v>
      </c>
      <c r="J10" s="67" t="b">
        <f t="shared" si="5"/>
        <v>0</v>
      </c>
      <c r="K10" s="67" t="b">
        <f t="shared" si="5"/>
        <v>0</v>
      </c>
      <c r="L10" s="67" t="b">
        <f t="shared" si="5"/>
        <v>0</v>
      </c>
      <c r="M10" s="67" t="b">
        <f t="shared" si="5"/>
        <v>0</v>
      </c>
      <c r="N10" s="67" t="b">
        <f t="shared" si="5"/>
        <v>0</v>
      </c>
      <c r="O10" s="67" t="b">
        <f t="shared" si="5"/>
        <v>1</v>
      </c>
      <c r="P10" s="67" t="b">
        <f t="shared" si="5"/>
        <v>1</v>
      </c>
      <c r="Q10" s="67" t="b">
        <f t="shared" si="5"/>
        <v>1</v>
      </c>
      <c r="R10" s="67" t="b">
        <f t="shared" si="5"/>
        <v>1</v>
      </c>
      <c r="S10" s="67" t="b">
        <f t="shared" si="5"/>
        <v>1</v>
      </c>
      <c r="T10" s="67" t="b">
        <f t="shared" si="5"/>
        <v>1</v>
      </c>
      <c r="U10" s="67" t="b">
        <f t="shared" si="5"/>
        <v>1</v>
      </c>
      <c r="V10" s="67" t="b">
        <f t="shared" si="5"/>
        <v>1</v>
      </c>
      <c r="W10" s="67" t="b">
        <f t="shared" si="5"/>
        <v>1</v>
      </c>
      <c r="X10" s="67" t="b">
        <f t="shared" si="5"/>
        <v>1</v>
      </c>
      <c r="Y10" s="67" t="b">
        <f t="shared" si="4"/>
        <v>1</v>
      </c>
      <c r="Z10" s="67" t="b">
        <f t="shared" si="4"/>
        <v>1</v>
      </c>
      <c r="AA10" s="67" t="b">
        <f t="shared" si="4"/>
        <v>1</v>
      </c>
      <c r="AB10" s="67" t="b">
        <f t="shared" si="4"/>
        <v>1</v>
      </c>
      <c r="AC10" s="67" t="b">
        <f t="shared" si="4"/>
        <v>1</v>
      </c>
      <c r="AD10" s="67" t="b">
        <f t="shared" si="4"/>
        <v>1</v>
      </c>
      <c r="AE10" s="67" t="b">
        <f t="shared" si="4"/>
        <v>1</v>
      </c>
      <c r="AF10" s="67" t="b">
        <f t="shared" si="4"/>
        <v>1</v>
      </c>
      <c r="AG10" s="67" t="b">
        <f t="shared" si="4"/>
        <v>1</v>
      </c>
      <c r="AH10" s="67" t="b">
        <f t="shared" si="4"/>
        <v>1</v>
      </c>
      <c r="AI10" s="67" t="b">
        <f t="shared" si="4"/>
        <v>1</v>
      </c>
      <c r="AJ10" s="67" t="b">
        <f t="shared" si="4"/>
        <v>1</v>
      </c>
      <c r="AK10" s="67" t="b">
        <f t="shared" si="4"/>
        <v>1</v>
      </c>
      <c r="AL10" s="67" t="b">
        <f t="shared" si="4"/>
        <v>1</v>
      </c>
      <c r="AM10" s="67" t="b">
        <f t="shared" si="4"/>
        <v>1</v>
      </c>
      <c r="AN10" s="67" t="b">
        <f t="shared" si="4"/>
        <v>1</v>
      </c>
      <c r="AO10" s="67" t="b">
        <f t="shared" si="4"/>
        <v>1</v>
      </c>
      <c r="AP10" s="67" t="b">
        <f t="shared" si="4"/>
        <v>1</v>
      </c>
      <c r="AQ10" s="67" t="b">
        <f t="shared" si="4"/>
        <v>1</v>
      </c>
      <c r="AR10" s="67" t="b">
        <f t="shared" si="4"/>
        <v>1</v>
      </c>
      <c r="AS10" s="67" t="b">
        <f t="shared" si="4"/>
        <v>0</v>
      </c>
      <c r="AT10" s="67" t="b">
        <f t="shared" si="4"/>
        <v>0</v>
      </c>
      <c r="AU10" s="67" t="b">
        <f t="shared" si="4"/>
        <v>0</v>
      </c>
      <c r="AV10" s="67"/>
      <c r="AX10" s="67"/>
      <c r="AY10" s="67"/>
      <c r="AZ10" s="67"/>
    </row>
    <row r="11" spans="1:60" s="65" customFormat="1" x14ac:dyDescent="0.25">
      <c r="A11" s="66"/>
      <c r="B11" s="63"/>
      <c r="C11" s="76" t="str">
        <f>LOOKUP(D11,Assumpt!$D$71:$D$80,Assumpt!$C$71:$C$80)</f>
        <v>City 9</v>
      </c>
      <c r="D11" s="75">
        <v>9</v>
      </c>
      <c r="E11" s="77">
        <f>INDEX(Assumpt!$D$55:$D$60,MATCH('Operating Analysis'!D11,Assumpt!$I$55:$I$60,0))</f>
        <v>42583</v>
      </c>
      <c r="I11" s="67" t="b">
        <f t="shared" si="5"/>
        <v>0</v>
      </c>
      <c r="J11" s="67" t="b">
        <f t="shared" si="5"/>
        <v>0</v>
      </c>
      <c r="K11" s="67" t="b">
        <f t="shared" si="5"/>
        <v>0</v>
      </c>
      <c r="L11" s="67" t="b">
        <f t="shared" si="5"/>
        <v>0</v>
      </c>
      <c r="M11" s="67" t="b">
        <f t="shared" si="5"/>
        <v>0</v>
      </c>
      <c r="N11" s="67" t="b">
        <f t="shared" si="5"/>
        <v>0</v>
      </c>
      <c r="O11" s="67" t="b">
        <f t="shared" si="5"/>
        <v>0</v>
      </c>
      <c r="P11" s="67" t="b">
        <f t="shared" si="5"/>
        <v>1</v>
      </c>
      <c r="Q11" s="67" t="b">
        <f t="shared" si="5"/>
        <v>1</v>
      </c>
      <c r="R11" s="67" t="b">
        <f t="shared" si="5"/>
        <v>1</v>
      </c>
      <c r="S11" s="67" t="b">
        <f t="shared" si="5"/>
        <v>1</v>
      </c>
      <c r="T11" s="67" t="b">
        <f t="shared" si="5"/>
        <v>1</v>
      </c>
      <c r="U11" s="67" t="b">
        <f t="shared" si="5"/>
        <v>1</v>
      </c>
      <c r="V11" s="67" t="b">
        <f t="shared" si="5"/>
        <v>1</v>
      </c>
      <c r="W11" s="67" t="b">
        <f t="shared" si="5"/>
        <v>1</v>
      </c>
      <c r="X11" s="67" t="b">
        <f t="shared" si="5"/>
        <v>1</v>
      </c>
      <c r="Y11" s="67" t="b">
        <f t="shared" si="4"/>
        <v>1</v>
      </c>
      <c r="Z11" s="67" t="b">
        <f t="shared" si="4"/>
        <v>1</v>
      </c>
      <c r="AA11" s="67" t="b">
        <f t="shared" si="4"/>
        <v>1</v>
      </c>
      <c r="AB11" s="67" t="b">
        <f t="shared" si="4"/>
        <v>1</v>
      </c>
      <c r="AC11" s="67" t="b">
        <f t="shared" si="4"/>
        <v>1</v>
      </c>
      <c r="AD11" s="67" t="b">
        <f t="shared" si="4"/>
        <v>1</v>
      </c>
      <c r="AE11" s="67" t="b">
        <f t="shared" si="4"/>
        <v>1</v>
      </c>
      <c r="AF11" s="67" t="b">
        <f t="shared" si="4"/>
        <v>1</v>
      </c>
      <c r="AG11" s="67" t="b">
        <f t="shared" si="4"/>
        <v>1</v>
      </c>
      <c r="AH11" s="67" t="b">
        <f t="shared" si="4"/>
        <v>1</v>
      </c>
      <c r="AI11" s="67" t="b">
        <f t="shared" si="4"/>
        <v>1</v>
      </c>
      <c r="AJ11" s="67" t="b">
        <f t="shared" si="4"/>
        <v>1</v>
      </c>
      <c r="AK11" s="67" t="b">
        <f t="shared" si="4"/>
        <v>1</v>
      </c>
      <c r="AL11" s="67" t="b">
        <f t="shared" si="4"/>
        <v>1</v>
      </c>
      <c r="AM11" s="67" t="b">
        <f t="shared" si="4"/>
        <v>1</v>
      </c>
      <c r="AN11" s="67" t="b">
        <f t="shared" si="4"/>
        <v>1</v>
      </c>
      <c r="AO11" s="67" t="b">
        <f t="shared" si="4"/>
        <v>1</v>
      </c>
      <c r="AP11" s="67" t="b">
        <f t="shared" si="4"/>
        <v>1</v>
      </c>
      <c r="AQ11" s="67" t="b">
        <f t="shared" si="4"/>
        <v>1</v>
      </c>
      <c r="AR11" s="67" t="b">
        <f t="shared" si="4"/>
        <v>1</v>
      </c>
      <c r="AS11" s="67" t="b">
        <f t="shared" si="4"/>
        <v>0</v>
      </c>
      <c r="AT11" s="67" t="b">
        <f t="shared" si="4"/>
        <v>0</v>
      </c>
      <c r="AU11" s="67" t="b">
        <f t="shared" si="4"/>
        <v>0</v>
      </c>
      <c r="AV11" s="67"/>
      <c r="AX11" s="67"/>
      <c r="AY11" s="67"/>
      <c r="AZ11" s="67"/>
    </row>
    <row r="12" spans="1:60" s="65" customFormat="1" x14ac:dyDescent="0.25">
      <c r="A12" s="66"/>
      <c r="B12" s="63"/>
      <c r="C12" s="76" t="str">
        <f>LOOKUP(D12,Assumpt!$D$71:$D$80,Assumpt!$C$71:$C$80)</f>
        <v>City 5</v>
      </c>
      <c r="D12" s="75">
        <v>5</v>
      </c>
      <c r="E12" s="77">
        <f>INDEX(Assumpt!$D$55:$D$60,MATCH('Operating Analysis'!D12,Assumpt!$I$55:$I$60,0))</f>
        <v>42583</v>
      </c>
      <c r="I12" s="67" t="b">
        <f t="shared" si="5"/>
        <v>0</v>
      </c>
      <c r="J12" s="67" t="b">
        <f t="shared" si="5"/>
        <v>0</v>
      </c>
      <c r="K12" s="67" t="b">
        <f t="shared" si="5"/>
        <v>0</v>
      </c>
      <c r="L12" s="67" t="b">
        <f t="shared" si="5"/>
        <v>0</v>
      </c>
      <c r="M12" s="67" t="b">
        <f t="shared" si="5"/>
        <v>0</v>
      </c>
      <c r="N12" s="67" t="b">
        <f t="shared" si="5"/>
        <v>0</v>
      </c>
      <c r="O12" s="67" t="b">
        <f t="shared" si="5"/>
        <v>0</v>
      </c>
      <c r="P12" s="67" t="b">
        <f t="shared" si="5"/>
        <v>1</v>
      </c>
      <c r="Q12" s="67" t="b">
        <f t="shared" si="5"/>
        <v>1</v>
      </c>
      <c r="R12" s="67" t="b">
        <f t="shared" si="5"/>
        <v>1</v>
      </c>
      <c r="S12" s="67" t="b">
        <f t="shared" si="5"/>
        <v>1</v>
      </c>
      <c r="T12" s="67" t="b">
        <f t="shared" si="5"/>
        <v>1</v>
      </c>
      <c r="U12" s="67" t="b">
        <f t="shared" si="5"/>
        <v>1</v>
      </c>
      <c r="V12" s="67" t="b">
        <f t="shared" si="5"/>
        <v>1</v>
      </c>
      <c r="W12" s="67" t="b">
        <f t="shared" si="5"/>
        <v>1</v>
      </c>
      <c r="X12" s="67" t="b">
        <f t="shared" si="5"/>
        <v>1</v>
      </c>
      <c r="Y12" s="67" t="b">
        <f t="shared" si="4"/>
        <v>1</v>
      </c>
      <c r="Z12" s="67" t="b">
        <f t="shared" si="4"/>
        <v>1</v>
      </c>
      <c r="AA12" s="67" t="b">
        <f t="shared" si="4"/>
        <v>1</v>
      </c>
      <c r="AB12" s="67" t="b">
        <f t="shared" si="4"/>
        <v>1</v>
      </c>
      <c r="AC12" s="67" t="b">
        <f t="shared" si="4"/>
        <v>1</v>
      </c>
      <c r="AD12" s="67" t="b">
        <f t="shared" si="4"/>
        <v>1</v>
      </c>
      <c r="AE12" s="67" t="b">
        <f t="shared" si="4"/>
        <v>1</v>
      </c>
      <c r="AF12" s="67" t="b">
        <f t="shared" si="4"/>
        <v>1</v>
      </c>
      <c r="AG12" s="67" t="b">
        <f t="shared" si="4"/>
        <v>1</v>
      </c>
      <c r="AH12" s="67" t="b">
        <f t="shared" si="4"/>
        <v>1</v>
      </c>
      <c r="AI12" s="67" t="b">
        <f t="shared" si="4"/>
        <v>1</v>
      </c>
      <c r="AJ12" s="67" t="b">
        <f t="shared" si="4"/>
        <v>1</v>
      </c>
      <c r="AK12" s="67" t="b">
        <f t="shared" si="4"/>
        <v>1</v>
      </c>
      <c r="AL12" s="67" t="b">
        <f t="shared" si="4"/>
        <v>1</v>
      </c>
      <c r="AM12" s="67" t="b">
        <f t="shared" si="4"/>
        <v>1</v>
      </c>
      <c r="AN12" s="67" t="b">
        <f t="shared" si="4"/>
        <v>1</v>
      </c>
      <c r="AO12" s="67" t="b">
        <f t="shared" si="4"/>
        <v>1</v>
      </c>
      <c r="AP12" s="67" t="b">
        <f t="shared" si="4"/>
        <v>1</v>
      </c>
      <c r="AQ12" s="67" t="b">
        <f t="shared" si="4"/>
        <v>1</v>
      </c>
      <c r="AR12" s="67" t="b">
        <f t="shared" si="4"/>
        <v>1</v>
      </c>
      <c r="AS12" s="67" t="b">
        <f t="shared" si="4"/>
        <v>0</v>
      </c>
      <c r="AT12" s="67" t="b">
        <f t="shared" si="4"/>
        <v>0</v>
      </c>
      <c r="AU12" s="67" t="b">
        <f t="shared" si="4"/>
        <v>0</v>
      </c>
      <c r="AV12" s="67"/>
      <c r="AX12" s="67"/>
      <c r="AY12" s="67"/>
      <c r="AZ12" s="67"/>
    </row>
    <row r="13" spans="1:60" s="65" customFormat="1" x14ac:dyDescent="0.25">
      <c r="A13" s="66"/>
      <c r="B13" s="63"/>
      <c r="C13" s="76" t="str">
        <f>LOOKUP(D13,Assumpt!$D$71:$D$80,Assumpt!$C$71:$C$80)</f>
        <v>City 7</v>
      </c>
      <c r="D13" s="75">
        <v>7</v>
      </c>
      <c r="E13" s="77">
        <f>INDEX(Assumpt!$D$55:$D$60,MATCH('Operating Analysis'!D13,Assumpt!$I$55:$I$60,0))</f>
        <v>42583</v>
      </c>
      <c r="I13" s="67" t="b">
        <f t="shared" si="5"/>
        <v>0</v>
      </c>
      <c r="J13" s="67" t="b">
        <f t="shared" si="5"/>
        <v>0</v>
      </c>
      <c r="K13" s="67" t="b">
        <f t="shared" si="5"/>
        <v>0</v>
      </c>
      <c r="L13" s="67" t="b">
        <f t="shared" si="5"/>
        <v>0</v>
      </c>
      <c r="M13" s="67" t="b">
        <f t="shared" si="5"/>
        <v>0</v>
      </c>
      <c r="N13" s="67" t="b">
        <f t="shared" si="5"/>
        <v>0</v>
      </c>
      <c r="O13" s="67" t="b">
        <f t="shared" si="5"/>
        <v>0</v>
      </c>
      <c r="P13" s="67" t="b">
        <f t="shared" si="5"/>
        <v>1</v>
      </c>
      <c r="Q13" s="67" t="b">
        <f t="shared" si="5"/>
        <v>1</v>
      </c>
      <c r="R13" s="67" t="b">
        <f t="shared" si="5"/>
        <v>1</v>
      </c>
      <c r="S13" s="67" t="b">
        <f t="shared" si="5"/>
        <v>1</v>
      </c>
      <c r="T13" s="67" t="b">
        <f t="shared" si="5"/>
        <v>1</v>
      </c>
      <c r="U13" s="67" t="b">
        <f t="shared" si="5"/>
        <v>1</v>
      </c>
      <c r="V13" s="67" t="b">
        <f t="shared" si="5"/>
        <v>1</v>
      </c>
      <c r="W13" s="67" t="b">
        <f t="shared" si="5"/>
        <v>1</v>
      </c>
      <c r="X13" s="67" t="b">
        <f t="shared" si="5"/>
        <v>1</v>
      </c>
      <c r="Y13" s="67" t="b">
        <f t="shared" si="4"/>
        <v>1</v>
      </c>
      <c r="Z13" s="67" t="b">
        <f t="shared" si="4"/>
        <v>1</v>
      </c>
      <c r="AA13" s="67" t="b">
        <f t="shared" si="4"/>
        <v>1</v>
      </c>
      <c r="AB13" s="67" t="b">
        <f t="shared" si="4"/>
        <v>1</v>
      </c>
      <c r="AC13" s="67" t="b">
        <f t="shared" si="4"/>
        <v>1</v>
      </c>
      <c r="AD13" s="67" t="b">
        <f t="shared" si="4"/>
        <v>1</v>
      </c>
      <c r="AE13" s="67" t="b">
        <f t="shared" si="4"/>
        <v>1</v>
      </c>
      <c r="AF13" s="67" t="b">
        <f t="shared" si="4"/>
        <v>1</v>
      </c>
      <c r="AG13" s="67" t="b">
        <f t="shared" si="4"/>
        <v>1</v>
      </c>
      <c r="AH13" s="67" t="b">
        <f t="shared" si="4"/>
        <v>1</v>
      </c>
      <c r="AI13" s="67" t="b">
        <f t="shared" si="4"/>
        <v>1</v>
      </c>
      <c r="AJ13" s="67" t="b">
        <f t="shared" si="4"/>
        <v>1</v>
      </c>
      <c r="AK13" s="67" t="b">
        <f t="shared" si="4"/>
        <v>1</v>
      </c>
      <c r="AL13" s="67" t="b">
        <f t="shared" si="4"/>
        <v>1</v>
      </c>
      <c r="AM13" s="67" t="b">
        <f t="shared" si="4"/>
        <v>1</v>
      </c>
      <c r="AN13" s="67" t="b">
        <f t="shared" si="4"/>
        <v>1</v>
      </c>
      <c r="AO13" s="67" t="b">
        <f t="shared" si="4"/>
        <v>1</v>
      </c>
      <c r="AP13" s="67" t="b">
        <f t="shared" si="4"/>
        <v>1</v>
      </c>
      <c r="AQ13" s="67" t="b">
        <f t="shared" si="4"/>
        <v>1</v>
      </c>
      <c r="AR13" s="67" t="b">
        <f t="shared" si="4"/>
        <v>1</v>
      </c>
      <c r="AS13" s="67" t="b">
        <f t="shared" si="4"/>
        <v>0</v>
      </c>
      <c r="AT13" s="67" t="b">
        <f t="shared" si="4"/>
        <v>0</v>
      </c>
      <c r="AU13" s="67" t="b">
        <f t="shared" si="4"/>
        <v>0</v>
      </c>
      <c r="AV13" s="67"/>
      <c r="AX13" s="67"/>
      <c r="AY13" s="67"/>
      <c r="AZ13" s="67"/>
    </row>
    <row r="14" spans="1:60" s="65" customFormat="1" x14ac:dyDescent="0.25">
      <c r="A14" s="66"/>
      <c r="B14" s="63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X14" s="67"/>
      <c r="AY14" s="67"/>
      <c r="AZ14" s="67"/>
    </row>
    <row r="15" spans="1:60" s="65" customFormat="1" x14ac:dyDescent="0.25">
      <c r="A15" s="66"/>
      <c r="B15" s="63" t="s">
        <v>113</v>
      </c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X15" s="67"/>
      <c r="AY15" s="67"/>
      <c r="AZ15" s="67"/>
    </row>
    <row r="16" spans="1:60" s="65" customFormat="1" x14ac:dyDescent="0.25">
      <c r="A16" s="66"/>
      <c r="B16" s="63"/>
      <c r="C16" s="70" t="str">
        <f>C8</f>
        <v>City 3</v>
      </c>
      <c r="I16" s="71">
        <f>H16+I8</f>
        <v>0</v>
      </c>
      <c r="J16" s="71">
        <f t="shared" ref="J16:AU16" si="6">I16+J8</f>
        <v>0</v>
      </c>
      <c r="K16" s="71">
        <f t="shared" si="6"/>
        <v>1</v>
      </c>
      <c r="L16" s="71">
        <f t="shared" si="6"/>
        <v>2</v>
      </c>
      <c r="M16" s="71">
        <f t="shared" si="6"/>
        <v>3</v>
      </c>
      <c r="N16" s="71">
        <f t="shared" si="6"/>
        <v>4</v>
      </c>
      <c r="O16" s="71">
        <f t="shared" si="6"/>
        <v>5</v>
      </c>
      <c r="P16" s="71">
        <f t="shared" si="6"/>
        <v>6</v>
      </c>
      <c r="Q16" s="71">
        <f t="shared" si="6"/>
        <v>7</v>
      </c>
      <c r="R16" s="71">
        <f t="shared" si="6"/>
        <v>8</v>
      </c>
      <c r="S16" s="71">
        <f t="shared" si="6"/>
        <v>9</v>
      </c>
      <c r="T16" s="71">
        <f t="shared" si="6"/>
        <v>10</v>
      </c>
      <c r="U16" s="71">
        <f t="shared" si="6"/>
        <v>11</v>
      </c>
      <c r="V16" s="71">
        <f t="shared" si="6"/>
        <v>12</v>
      </c>
      <c r="W16" s="71">
        <f t="shared" si="6"/>
        <v>13</v>
      </c>
      <c r="X16" s="71">
        <f t="shared" si="6"/>
        <v>14</v>
      </c>
      <c r="Y16" s="71">
        <f t="shared" si="6"/>
        <v>15</v>
      </c>
      <c r="Z16" s="71">
        <f t="shared" si="6"/>
        <v>16</v>
      </c>
      <c r="AA16" s="71">
        <f t="shared" si="6"/>
        <v>17</v>
      </c>
      <c r="AB16" s="71">
        <f t="shared" si="6"/>
        <v>18</v>
      </c>
      <c r="AC16" s="71">
        <f t="shared" si="6"/>
        <v>19</v>
      </c>
      <c r="AD16" s="71">
        <f t="shared" si="6"/>
        <v>20</v>
      </c>
      <c r="AE16" s="71">
        <f t="shared" si="6"/>
        <v>21</v>
      </c>
      <c r="AF16" s="71">
        <f t="shared" si="6"/>
        <v>22</v>
      </c>
      <c r="AG16" s="71">
        <f t="shared" si="6"/>
        <v>23</v>
      </c>
      <c r="AH16" s="71">
        <f t="shared" si="6"/>
        <v>24</v>
      </c>
      <c r="AI16" s="71">
        <f t="shared" si="6"/>
        <v>25</v>
      </c>
      <c r="AJ16" s="71">
        <f t="shared" si="6"/>
        <v>26</v>
      </c>
      <c r="AK16" s="71">
        <f t="shared" si="6"/>
        <v>27</v>
      </c>
      <c r="AL16" s="71">
        <f t="shared" si="6"/>
        <v>28</v>
      </c>
      <c r="AM16" s="71">
        <f t="shared" si="6"/>
        <v>29</v>
      </c>
      <c r="AN16" s="71">
        <f t="shared" si="6"/>
        <v>30</v>
      </c>
      <c r="AO16" s="71">
        <f t="shared" si="6"/>
        <v>31</v>
      </c>
      <c r="AP16" s="71">
        <f t="shared" si="6"/>
        <v>32</v>
      </c>
      <c r="AQ16" s="71">
        <f t="shared" si="6"/>
        <v>33</v>
      </c>
      <c r="AR16" s="71">
        <f t="shared" si="6"/>
        <v>34</v>
      </c>
      <c r="AS16" s="71"/>
      <c r="AT16" s="71"/>
      <c r="AU16" s="71"/>
      <c r="AV16" s="71"/>
      <c r="AW16" s="71"/>
      <c r="AX16" s="71"/>
      <c r="AY16" s="71"/>
      <c r="AZ16" s="71"/>
      <c r="BA16" s="71"/>
      <c r="BB16" s="71"/>
    </row>
    <row r="17" spans="1:60" s="65" customFormat="1" x14ac:dyDescent="0.25">
      <c r="A17" s="66"/>
      <c r="B17" s="63"/>
      <c r="C17" s="70" t="str">
        <f t="shared" ref="C17:C21" si="7">C9</f>
        <v>City 1</v>
      </c>
      <c r="I17" s="71">
        <f t="shared" ref="I17:AU17" si="8">H17+I9</f>
        <v>0</v>
      </c>
      <c r="J17" s="71">
        <f t="shared" si="8"/>
        <v>0</v>
      </c>
      <c r="K17" s="71">
        <f t="shared" si="8"/>
        <v>0</v>
      </c>
      <c r="L17" s="71">
        <f t="shared" si="8"/>
        <v>0</v>
      </c>
      <c r="M17" s="71">
        <f t="shared" si="8"/>
        <v>0</v>
      </c>
      <c r="N17" s="71">
        <f t="shared" si="8"/>
        <v>1</v>
      </c>
      <c r="O17" s="71">
        <f t="shared" si="8"/>
        <v>2</v>
      </c>
      <c r="P17" s="71">
        <f t="shared" si="8"/>
        <v>3</v>
      </c>
      <c r="Q17" s="71">
        <f t="shared" si="8"/>
        <v>4</v>
      </c>
      <c r="R17" s="71">
        <f t="shared" si="8"/>
        <v>5</v>
      </c>
      <c r="S17" s="71">
        <f t="shared" si="8"/>
        <v>6</v>
      </c>
      <c r="T17" s="71">
        <f t="shared" si="8"/>
        <v>7</v>
      </c>
      <c r="U17" s="71">
        <f t="shared" si="8"/>
        <v>8</v>
      </c>
      <c r="V17" s="71">
        <f t="shared" si="8"/>
        <v>9</v>
      </c>
      <c r="W17" s="71">
        <f t="shared" si="8"/>
        <v>10</v>
      </c>
      <c r="X17" s="71">
        <f t="shared" si="8"/>
        <v>11</v>
      </c>
      <c r="Y17" s="71">
        <f t="shared" si="8"/>
        <v>12</v>
      </c>
      <c r="Z17" s="71">
        <f t="shared" si="8"/>
        <v>13</v>
      </c>
      <c r="AA17" s="71">
        <f t="shared" si="8"/>
        <v>14</v>
      </c>
      <c r="AB17" s="71">
        <f t="shared" si="8"/>
        <v>15</v>
      </c>
      <c r="AC17" s="71">
        <f t="shared" si="8"/>
        <v>16</v>
      </c>
      <c r="AD17" s="71">
        <f t="shared" si="8"/>
        <v>17</v>
      </c>
      <c r="AE17" s="71">
        <f t="shared" si="8"/>
        <v>18</v>
      </c>
      <c r="AF17" s="71">
        <f t="shared" si="8"/>
        <v>19</v>
      </c>
      <c r="AG17" s="71">
        <f t="shared" si="8"/>
        <v>20</v>
      </c>
      <c r="AH17" s="71">
        <f t="shared" si="8"/>
        <v>21</v>
      </c>
      <c r="AI17" s="71">
        <f t="shared" si="8"/>
        <v>22</v>
      </c>
      <c r="AJ17" s="71">
        <f t="shared" si="8"/>
        <v>23</v>
      </c>
      <c r="AK17" s="71">
        <f t="shared" si="8"/>
        <v>24</v>
      </c>
      <c r="AL17" s="71">
        <f t="shared" si="8"/>
        <v>25</v>
      </c>
      <c r="AM17" s="71">
        <f t="shared" si="8"/>
        <v>26</v>
      </c>
      <c r="AN17" s="71">
        <f t="shared" si="8"/>
        <v>27</v>
      </c>
      <c r="AO17" s="71">
        <f t="shared" si="8"/>
        <v>28</v>
      </c>
      <c r="AP17" s="71">
        <f t="shared" si="8"/>
        <v>29</v>
      </c>
      <c r="AQ17" s="71">
        <f t="shared" si="8"/>
        <v>30</v>
      </c>
      <c r="AR17" s="71">
        <f t="shared" si="8"/>
        <v>31</v>
      </c>
      <c r="AS17" s="71"/>
      <c r="AT17" s="71"/>
      <c r="AU17" s="71"/>
      <c r="AV17" s="71"/>
      <c r="AX17" s="67"/>
      <c r="AY17" s="67"/>
      <c r="AZ17" s="67"/>
    </row>
    <row r="18" spans="1:60" s="65" customFormat="1" x14ac:dyDescent="0.25">
      <c r="A18" s="66"/>
      <c r="B18" s="63"/>
      <c r="C18" s="70" t="str">
        <f t="shared" si="7"/>
        <v>City 2</v>
      </c>
      <c r="I18" s="71">
        <f t="shared" ref="I18:AU18" si="9">H18+I10</f>
        <v>0</v>
      </c>
      <c r="J18" s="71">
        <f t="shared" si="9"/>
        <v>0</v>
      </c>
      <c r="K18" s="71">
        <f t="shared" si="9"/>
        <v>0</v>
      </c>
      <c r="L18" s="71">
        <f t="shared" si="9"/>
        <v>0</v>
      </c>
      <c r="M18" s="71">
        <f t="shared" si="9"/>
        <v>0</v>
      </c>
      <c r="N18" s="71">
        <f t="shared" si="9"/>
        <v>0</v>
      </c>
      <c r="O18" s="71">
        <f t="shared" si="9"/>
        <v>1</v>
      </c>
      <c r="P18" s="71">
        <f t="shared" si="9"/>
        <v>2</v>
      </c>
      <c r="Q18" s="71">
        <f t="shared" si="9"/>
        <v>3</v>
      </c>
      <c r="R18" s="71">
        <f t="shared" si="9"/>
        <v>4</v>
      </c>
      <c r="S18" s="71">
        <f t="shared" si="9"/>
        <v>5</v>
      </c>
      <c r="T18" s="71">
        <f t="shared" si="9"/>
        <v>6</v>
      </c>
      <c r="U18" s="71">
        <f t="shared" si="9"/>
        <v>7</v>
      </c>
      <c r="V18" s="71">
        <f t="shared" si="9"/>
        <v>8</v>
      </c>
      <c r="W18" s="71">
        <f t="shared" si="9"/>
        <v>9</v>
      </c>
      <c r="X18" s="71">
        <f t="shared" si="9"/>
        <v>10</v>
      </c>
      <c r="Y18" s="71">
        <f t="shared" si="9"/>
        <v>11</v>
      </c>
      <c r="Z18" s="71">
        <f t="shared" si="9"/>
        <v>12</v>
      </c>
      <c r="AA18" s="71">
        <f t="shared" si="9"/>
        <v>13</v>
      </c>
      <c r="AB18" s="71">
        <f t="shared" si="9"/>
        <v>14</v>
      </c>
      <c r="AC18" s="71">
        <f t="shared" si="9"/>
        <v>15</v>
      </c>
      <c r="AD18" s="71">
        <f t="shared" si="9"/>
        <v>16</v>
      </c>
      <c r="AE18" s="71">
        <f t="shared" si="9"/>
        <v>17</v>
      </c>
      <c r="AF18" s="71">
        <f t="shared" si="9"/>
        <v>18</v>
      </c>
      <c r="AG18" s="71">
        <f t="shared" si="9"/>
        <v>19</v>
      </c>
      <c r="AH18" s="71">
        <f t="shared" si="9"/>
        <v>20</v>
      </c>
      <c r="AI18" s="71">
        <f t="shared" si="9"/>
        <v>21</v>
      </c>
      <c r="AJ18" s="71">
        <f t="shared" si="9"/>
        <v>22</v>
      </c>
      <c r="AK18" s="71">
        <f t="shared" si="9"/>
        <v>23</v>
      </c>
      <c r="AL18" s="71">
        <f t="shared" si="9"/>
        <v>24</v>
      </c>
      <c r="AM18" s="71">
        <f t="shared" si="9"/>
        <v>25</v>
      </c>
      <c r="AN18" s="71">
        <f t="shared" si="9"/>
        <v>26</v>
      </c>
      <c r="AO18" s="71">
        <f t="shared" si="9"/>
        <v>27</v>
      </c>
      <c r="AP18" s="71">
        <f t="shared" si="9"/>
        <v>28</v>
      </c>
      <c r="AQ18" s="71">
        <f t="shared" si="9"/>
        <v>29</v>
      </c>
      <c r="AR18" s="71">
        <f t="shared" si="9"/>
        <v>30</v>
      </c>
      <c r="AS18" s="71"/>
      <c r="AT18" s="71"/>
      <c r="AU18" s="71"/>
      <c r="AV18" s="71"/>
      <c r="AX18" s="67"/>
      <c r="AY18" s="67"/>
      <c r="AZ18" s="67"/>
    </row>
    <row r="19" spans="1:60" s="65" customFormat="1" x14ac:dyDescent="0.25">
      <c r="A19" s="66"/>
      <c r="B19" s="63"/>
      <c r="C19" s="70" t="str">
        <f t="shared" si="7"/>
        <v>City 9</v>
      </c>
      <c r="I19" s="71">
        <f t="shared" ref="I19:AU19" si="10">H19+I11</f>
        <v>0</v>
      </c>
      <c r="J19" s="71">
        <f t="shared" si="10"/>
        <v>0</v>
      </c>
      <c r="K19" s="71">
        <f t="shared" si="10"/>
        <v>0</v>
      </c>
      <c r="L19" s="71">
        <f t="shared" si="10"/>
        <v>0</v>
      </c>
      <c r="M19" s="71">
        <f t="shared" si="10"/>
        <v>0</v>
      </c>
      <c r="N19" s="71">
        <f t="shared" si="10"/>
        <v>0</v>
      </c>
      <c r="O19" s="71">
        <f t="shared" si="10"/>
        <v>0</v>
      </c>
      <c r="P19" s="71">
        <f t="shared" si="10"/>
        <v>1</v>
      </c>
      <c r="Q19" s="71">
        <f t="shared" si="10"/>
        <v>2</v>
      </c>
      <c r="R19" s="71">
        <f t="shared" si="10"/>
        <v>3</v>
      </c>
      <c r="S19" s="71">
        <f t="shared" si="10"/>
        <v>4</v>
      </c>
      <c r="T19" s="71">
        <f t="shared" si="10"/>
        <v>5</v>
      </c>
      <c r="U19" s="71">
        <f t="shared" si="10"/>
        <v>6</v>
      </c>
      <c r="V19" s="71">
        <f t="shared" si="10"/>
        <v>7</v>
      </c>
      <c r="W19" s="71">
        <f t="shared" si="10"/>
        <v>8</v>
      </c>
      <c r="X19" s="71">
        <f t="shared" si="10"/>
        <v>9</v>
      </c>
      <c r="Y19" s="71">
        <f t="shared" si="10"/>
        <v>10</v>
      </c>
      <c r="Z19" s="71">
        <f t="shared" si="10"/>
        <v>11</v>
      </c>
      <c r="AA19" s="71">
        <f t="shared" si="10"/>
        <v>12</v>
      </c>
      <c r="AB19" s="71">
        <f t="shared" si="10"/>
        <v>13</v>
      </c>
      <c r="AC19" s="71">
        <f t="shared" si="10"/>
        <v>14</v>
      </c>
      <c r="AD19" s="71">
        <f t="shared" si="10"/>
        <v>15</v>
      </c>
      <c r="AE19" s="71">
        <f t="shared" si="10"/>
        <v>16</v>
      </c>
      <c r="AF19" s="71">
        <f t="shared" si="10"/>
        <v>17</v>
      </c>
      <c r="AG19" s="71">
        <f t="shared" si="10"/>
        <v>18</v>
      </c>
      <c r="AH19" s="71">
        <f t="shared" si="10"/>
        <v>19</v>
      </c>
      <c r="AI19" s="71">
        <f t="shared" si="10"/>
        <v>20</v>
      </c>
      <c r="AJ19" s="71">
        <f t="shared" si="10"/>
        <v>21</v>
      </c>
      <c r="AK19" s="71">
        <f t="shared" si="10"/>
        <v>22</v>
      </c>
      <c r="AL19" s="71">
        <f t="shared" si="10"/>
        <v>23</v>
      </c>
      <c r="AM19" s="71">
        <f t="shared" si="10"/>
        <v>24</v>
      </c>
      <c r="AN19" s="71">
        <f t="shared" si="10"/>
        <v>25</v>
      </c>
      <c r="AO19" s="71">
        <f t="shared" si="10"/>
        <v>26</v>
      </c>
      <c r="AP19" s="71">
        <f t="shared" si="10"/>
        <v>27</v>
      </c>
      <c r="AQ19" s="71">
        <f t="shared" si="10"/>
        <v>28</v>
      </c>
      <c r="AR19" s="71">
        <f t="shared" si="10"/>
        <v>29</v>
      </c>
      <c r="AS19" s="71"/>
      <c r="AT19" s="71"/>
      <c r="AU19" s="71"/>
      <c r="AV19" s="71"/>
      <c r="AX19" s="67"/>
      <c r="AY19" s="67"/>
      <c r="AZ19" s="67"/>
    </row>
    <row r="20" spans="1:60" s="65" customFormat="1" x14ac:dyDescent="0.25">
      <c r="A20" s="66"/>
      <c r="B20" s="63"/>
      <c r="C20" s="70" t="str">
        <f t="shared" si="7"/>
        <v>City 5</v>
      </c>
      <c r="I20" s="71">
        <f t="shared" ref="I20:AU20" si="11">H20+I12</f>
        <v>0</v>
      </c>
      <c r="J20" s="71">
        <f t="shared" si="11"/>
        <v>0</v>
      </c>
      <c r="K20" s="71">
        <f t="shared" si="11"/>
        <v>0</v>
      </c>
      <c r="L20" s="71">
        <f t="shared" si="11"/>
        <v>0</v>
      </c>
      <c r="M20" s="71">
        <f t="shared" si="11"/>
        <v>0</v>
      </c>
      <c r="N20" s="71">
        <f t="shared" si="11"/>
        <v>0</v>
      </c>
      <c r="O20" s="71">
        <f t="shared" si="11"/>
        <v>0</v>
      </c>
      <c r="P20" s="71">
        <f t="shared" si="11"/>
        <v>1</v>
      </c>
      <c r="Q20" s="71">
        <f t="shared" si="11"/>
        <v>2</v>
      </c>
      <c r="R20" s="71">
        <f t="shared" si="11"/>
        <v>3</v>
      </c>
      <c r="S20" s="71">
        <f t="shared" si="11"/>
        <v>4</v>
      </c>
      <c r="T20" s="71">
        <f t="shared" si="11"/>
        <v>5</v>
      </c>
      <c r="U20" s="71">
        <f t="shared" si="11"/>
        <v>6</v>
      </c>
      <c r="V20" s="71">
        <f t="shared" si="11"/>
        <v>7</v>
      </c>
      <c r="W20" s="71">
        <f t="shared" si="11"/>
        <v>8</v>
      </c>
      <c r="X20" s="71">
        <f t="shared" si="11"/>
        <v>9</v>
      </c>
      <c r="Y20" s="71">
        <f t="shared" si="11"/>
        <v>10</v>
      </c>
      <c r="Z20" s="71">
        <f t="shared" si="11"/>
        <v>11</v>
      </c>
      <c r="AA20" s="71">
        <f t="shared" si="11"/>
        <v>12</v>
      </c>
      <c r="AB20" s="71">
        <f t="shared" si="11"/>
        <v>13</v>
      </c>
      <c r="AC20" s="71">
        <f t="shared" si="11"/>
        <v>14</v>
      </c>
      <c r="AD20" s="71">
        <f t="shared" si="11"/>
        <v>15</v>
      </c>
      <c r="AE20" s="71">
        <f t="shared" si="11"/>
        <v>16</v>
      </c>
      <c r="AF20" s="71">
        <f t="shared" si="11"/>
        <v>17</v>
      </c>
      <c r="AG20" s="71">
        <f t="shared" si="11"/>
        <v>18</v>
      </c>
      <c r="AH20" s="71">
        <f t="shared" si="11"/>
        <v>19</v>
      </c>
      <c r="AI20" s="71">
        <f t="shared" si="11"/>
        <v>20</v>
      </c>
      <c r="AJ20" s="71">
        <f t="shared" si="11"/>
        <v>21</v>
      </c>
      <c r="AK20" s="71">
        <f t="shared" si="11"/>
        <v>22</v>
      </c>
      <c r="AL20" s="71">
        <f t="shared" si="11"/>
        <v>23</v>
      </c>
      <c r="AM20" s="71">
        <f t="shared" si="11"/>
        <v>24</v>
      </c>
      <c r="AN20" s="71">
        <f t="shared" si="11"/>
        <v>25</v>
      </c>
      <c r="AO20" s="71">
        <f t="shared" si="11"/>
        <v>26</v>
      </c>
      <c r="AP20" s="71">
        <f t="shared" si="11"/>
        <v>27</v>
      </c>
      <c r="AQ20" s="71">
        <f t="shared" si="11"/>
        <v>28</v>
      </c>
      <c r="AR20" s="71">
        <f t="shared" si="11"/>
        <v>29</v>
      </c>
      <c r="AS20" s="71"/>
      <c r="AT20" s="71"/>
      <c r="AU20" s="71"/>
      <c r="AV20" s="71"/>
      <c r="AX20" s="67"/>
      <c r="AY20" s="67"/>
      <c r="AZ20" s="67"/>
    </row>
    <row r="21" spans="1:60" s="65" customFormat="1" x14ac:dyDescent="0.25">
      <c r="A21" s="66"/>
      <c r="B21" s="63"/>
      <c r="C21" s="70" t="str">
        <f t="shared" si="7"/>
        <v>City 7</v>
      </c>
      <c r="I21" s="71">
        <f t="shared" ref="I21:AU21" si="12">H21+I13</f>
        <v>0</v>
      </c>
      <c r="J21" s="71">
        <f t="shared" si="12"/>
        <v>0</v>
      </c>
      <c r="K21" s="71">
        <f t="shared" si="12"/>
        <v>0</v>
      </c>
      <c r="L21" s="71">
        <f t="shared" si="12"/>
        <v>0</v>
      </c>
      <c r="M21" s="71">
        <f t="shared" si="12"/>
        <v>0</v>
      </c>
      <c r="N21" s="71">
        <f t="shared" si="12"/>
        <v>0</v>
      </c>
      <c r="O21" s="71">
        <f t="shared" si="12"/>
        <v>0</v>
      </c>
      <c r="P21" s="71">
        <f t="shared" si="12"/>
        <v>1</v>
      </c>
      <c r="Q21" s="71">
        <f t="shared" si="12"/>
        <v>2</v>
      </c>
      <c r="R21" s="71">
        <f t="shared" si="12"/>
        <v>3</v>
      </c>
      <c r="S21" s="71">
        <f t="shared" si="12"/>
        <v>4</v>
      </c>
      <c r="T21" s="71">
        <f t="shared" si="12"/>
        <v>5</v>
      </c>
      <c r="U21" s="71">
        <f t="shared" si="12"/>
        <v>6</v>
      </c>
      <c r="V21" s="71">
        <f t="shared" si="12"/>
        <v>7</v>
      </c>
      <c r="W21" s="71">
        <f t="shared" si="12"/>
        <v>8</v>
      </c>
      <c r="X21" s="71">
        <f t="shared" si="12"/>
        <v>9</v>
      </c>
      <c r="Y21" s="71">
        <f t="shared" si="12"/>
        <v>10</v>
      </c>
      <c r="Z21" s="71">
        <f t="shared" si="12"/>
        <v>11</v>
      </c>
      <c r="AA21" s="71">
        <f t="shared" si="12"/>
        <v>12</v>
      </c>
      <c r="AB21" s="71">
        <f t="shared" si="12"/>
        <v>13</v>
      </c>
      <c r="AC21" s="71">
        <f t="shared" si="12"/>
        <v>14</v>
      </c>
      <c r="AD21" s="71">
        <f t="shared" si="12"/>
        <v>15</v>
      </c>
      <c r="AE21" s="71">
        <f t="shared" si="12"/>
        <v>16</v>
      </c>
      <c r="AF21" s="71">
        <f t="shared" si="12"/>
        <v>17</v>
      </c>
      <c r="AG21" s="71">
        <f t="shared" si="12"/>
        <v>18</v>
      </c>
      <c r="AH21" s="71">
        <f t="shared" si="12"/>
        <v>19</v>
      </c>
      <c r="AI21" s="71">
        <f t="shared" si="12"/>
        <v>20</v>
      </c>
      <c r="AJ21" s="71">
        <f t="shared" si="12"/>
        <v>21</v>
      </c>
      <c r="AK21" s="71">
        <f t="shared" si="12"/>
        <v>22</v>
      </c>
      <c r="AL21" s="71">
        <f t="shared" si="12"/>
        <v>23</v>
      </c>
      <c r="AM21" s="71">
        <f t="shared" si="12"/>
        <v>24</v>
      </c>
      <c r="AN21" s="71">
        <f t="shared" si="12"/>
        <v>25</v>
      </c>
      <c r="AO21" s="71">
        <f t="shared" si="12"/>
        <v>26</v>
      </c>
      <c r="AP21" s="71">
        <f t="shared" si="12"/>
        <v>27</v>
      </c>
      <c r="AQ21" s="71">
        <f t="shared" si="12"/>
        <v>28</v>
      </c>
      <c r="AR21" s="71">
        <f t="shared" si="12"/>
        <v>29</v>
      </c>
      <c r="AS21" s="71"/>
      <c r="AT21" s="71"/>
      <c r="AU21" s="71"/>
      <c r="AV21" s="67"/>
      <c r="AX21" s="67"/>
      <c r="AY21" s="67"/>
      <c r="AZ21" s="67"/>
    </row>
    <row r="22" spans="1:60" s="65" customFormat="1" x14ac:dyDescent="0.25">
      <c r="A22" s="66"/>
      <c r="B22" s="63"/>
      <c r="C22" s="70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X22" s="67"/>
      <c r="AY22" s="67"/>
      <c r="AZ22" s="67"/>
    </row>
    <row r="23" spans="1:60" s="65" customFormat="1" x14ac:dyDescent="0.25">
      <c r="A23" s="66"/>
      <c r="B23" s="63" t="s">
        <v>114</v>
      </c>
      <c r="C23" s="70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X23" s="67"/>
      <c r="AY23" s="67"/>
      <c r="AZ23" s="67"/>
    </row>
    <row r="24" spans="1:60" s="65" customFormat="1" x14ac:dyDescent="0.25">
      <c r="A24" s="66"/>
      <c r="B24" s="63"/>
      <c r="C24" s="70" t="str">
        <f>C16</f>
        <v>City 3</v>
      </c>
      <c r="I24" s="80">
        <f>LOOKUP(I16,Assumpt!$D$19:$D$22,Assumpt!$E$19:$E$22)+H24</f>
        <v>0</v>
      </c>
      <c r="J24" s="80">
        <f>LOOKUP(J16,Assumpt!$D$19:$D$22,Assumpt!$E$19:$E$22)+I24</f>
        <v>0</v>
      </c>
      <c r="K24" s="80">
        <f>LOOKUP(K16,Assumpt!$D$19:$D$22,Assumpt!$E$19:$E$22)+J24</f>
        <v>3</v>
      </c>
      <c r="L24" s="80">
        <f>LOOKUP(L16,Assumpt!$D$19:$D$22,Assumpt!$E$19:$E$22)+K24</f>
        <v>6</v>
      </c>
      <c r="M24" s="80">
        <f>LOOKUP(M16,Assumpt!$D$19:$D$22,Assumpt!$E$19:$E$22)+L24</f>
        <v>9</v>
      </c>
      <c r="N24" s="80">
        <f>LOOKUP(N16,Assumpt!$D$19:$D$22,Assumpt!$E$19:$E$22)+M24</f>
        <v>12</v>
      </c>
      <c r="O24" s="80">
        <f>LOOKUP(O16,Assumpt!$D$19:$D$22,Assumpt!$E$19:$E$22)+N24</f>
        <v>15</v>
      </c>
      <c r="P24" s="80">
        <f>LOOKUP(P16,Assumpt!$D$19:$D$22,Assumpt!$E$19:$E$22)+O24</f>
        <v>18</v>
      </c>
      <c r="Q24" s="80">
        <f>LOOKUP(Q16,Assumpt!$D$19:$D$22,Assumpt!$E$19:$E$22)+P24</f>
        <v>21</v>
      </c>
      <c r="R24" s="80">
        <f>LOOKUP(R16,Assumpt!$D$19:$D$22,Assumpt!$E$19:$E$22)+Q24</f>
        <v>24</v>
      </c>
      <c r="S24" s="80">
        <f>LOOKUP(S16,Assumpt!$D$19:$D$22,Assumpt!$E$19:$E$22)+R24</f>
        <v>27</v>
      </c>
      <c r="T24" s="80">
        <f>LOOKUP(T16,Assumpt!$D$19:$D$22,Assumpt!$E$19:$E$22)+S24</f>
        <v>34</v>
      </c>
      <c r="U24" s="80">
        <f>LOOKUP(U16,Assumpt!$D$19:$D$22,Assumpt!$E$19:$E$22)+T24</f>
        <v>41</v>
      </c>
      <c r="V24" s="80">
        <f>LOOKUP(V16,Assumpt!$D$19:$D$22,Assumpt!$E$19:$E$22)+U24</f>
        <v>48</v>
      </c>
      <c r="W24" s="80">
        <f>LOOKUP(W16,Assumpt!$D$19:$D$22,Assumpt!$E$19:$E$22)+V24</f>
        <v>55</v>
      </c>
      <c r="X24" s="80">
        <f>LOOKUP(X16,Assumpt!$D$19:$D$22,Assumpt!$E$19:$E$22)+W24</f>
        <v>62</v>
      </c>
      <c r="Y24" s="80">
        <f>LOOKUP(Y16,Assumpt!$D$19:$D$22,Assumpt!$E$19:$E$22)+X24</f>
        <v>69</v>
      </c>
      <c r="Z24" s="80">
        <f>LOOKUP(Z16,Assumpt!$D$19:$D$22,Assumpt!$E$19:$E$22)+Y24</f>
        <v>76</v>
      </c>
      <c r="AA24" s="80">
        <f>LOOKUP(AA16,Assumpt!$D$19:$D$22,Assumpt!$E$19:$E$22)+Z24</f>
        <v>83</v>
      </c>
      <c r="AB24" s="80">
        <f>LOOKUP(AB16,Assumpt!$D$19:$D$22,Assumpt!$E$19:$E$22)+AA24</f>
        <v>90</v>
      </c>
      <c r="AC24" s="80">
        <f>LOOKUP(AC16,Assumpt!$D$19:$D$22,Assumpt!$E$19:$E$22)+AB24</f>
        <v>97</v>
      </c>
      <c r="AD24" s="80">
        <f>LOOKUP(AD16,Assumpt!$D$19:$D$22,Assumpt!$E$19:$E$22)+AC24</f>
        <v>101</v>
      </c>
      <c r="AE24" s="80">
        <f>LOOKUP(AE16,Assumpt!$D$19:$D$22,Assumpt!$E$19:$E$22)+AD24</f>
        <v>105</v>
      </c>
      <c r="AF24" s="80">
        <f>LOOKUP(AF16,Assumpt!$D$19:$D$22,Assumpt!$E$19:$E$22)+AE24</f>
        <v>109</v>
      </c>
      <c r="AG24" s="80">
        <f>LOOKUP(AG16,Assumpt!$D$19:$D$22,Assumpt!$E$19:$E$22)+AF24</f>
        <v>113</v>
      </c>
      <c r="AH24" s="80">
        <f>LOOKUP(AH16,Assumpt!$D$19:$D$22,Assumpt!$E$19:$E$22)+AG24</f>
        <v>117</v>
      </c>
      <c r="AI24" s="80">
        <f>LOOKUP(AI16,Assumpt!$D$19:$D$22,Assumpt!$E$19:$E$22)+AH24</f>
        <v>121</v>
      </c>
      <c r="AJ24" s="80">
        <f>LOOKUP(AJ16,Assumpt!$D$19:$D$22,Assumpt!$E$19:$E$22)+AI24</f>
        <v>125</v>
      </c>
      <c r="AK24" s="80">
        <f>LOOKUP(AK16,Assumpt!$D$19:$D$22,Assumpt!$E$19:$E$22)+AJ24</f>
        <v>129</v>
      </c>
      <c r="AL24" s="80">
        <f>LOOKUP(AL16,Assumpt!$D$19:$D$22,Assumpt!$E$19:$E$22)+AK24</f>
        <v>133</v>
      </c>
      <c r="AM24" s="80">
        <f>LOOKUP(AM16,Assumpt!$D$19:$D$22,Assumpt!$E$19:$E$22)+AL24</f>
        <v>137</v>
      </c>
      <c r="AN24" s="80">
        <f>LOOKUP(AN16,Assumpt!$D$19:$D$22,Assumpt!$E$19:$E$22)+AM24</f>
        <v>141</v>
      </c>
      <c r="AO24" s="80">
        <f>LOOKUP(AO16,Assumpt!$D$19:$D$22,Assumpt!$E$19:$E$22)+AN24</f>
        <v>145</v>
      </c>
      <c r="AP24" s="80">
        <f>LOOKUP(AP16,Assumpt!$D$19:$D$22,Assumpt!$E$19:$E$22)+AO24</f>
        <v>149</v>
      </c>
      <c r="AQ24" s="80">
        <f>LOOKUP(AQ16,Assumpt!$D$19:$D$22,Assumpt!$E$19:$E$22)+AP24</f>
        <v>153</v>
      </c>
      <c r="AR24" s="80">
        <f>LOOKUP(AR16,Assumpt!$D$19:$D$22,Assumpt!$E$19:$E$22)+AQ24</f>
        <v>157</v>
      </c>
      <c r="AS24" s="71">
        <f t="shared" ref="AS24:AU29" si="13">SUMIF($3:$3,AS$2,24:24)</f>
        <v>169</v>
      </c>
      <c r="AT24" s="71">
        <f t="shared" si="13"/>
        <v>936</v>
      </c>
      <c r="AU24" s="71">
        <f t="shared" si="13"/>
        <v>1620</v>
      </c>
      <c r="AV24" s="71"/>
      <c r="AW24" s="71"/>
      <c r="AX24" s="71"/>
      <c r="AY24" s="71"/>
      <c r="AZ24" s="71"/>
      <c r="BA24" s="71"/>
      <c r="BB24" s="71"/>
    </row>
    <row r="25" spans="1:60" s="65" customFormat="1" x14ac:dyDescent="0.25">
      <c r="A25" s="66"/>
      <c r="B25" s="63"/>
      <c r="C25" s="70" t="str">
        <f t="shared" ref="C25:C29" si="14">C17</f>
        <v>City 1</v>
      </c>
      <c r="I25" s="80">
        <f>LOOKUP(I17,Assumpt!$D$19:$D$22,Assumpt!$E$19:$E$22)+H25</f>
        <v>0</v>
      </c>
      <c r="J25" s="80">
        <f>LOOKUP(J17,Assumpt!$D$19:$D$22,Assumpt!$E$19:$E$22)+I25</f>
        <v>0</v>
      </c>
      <c r="K25" s="80">
        <f>LOOKUP(K17,Assumpt!$D$19:$D$22,Assumpt!$E$19:$E$22)+J25</f>
        <v>0</v>
      </c>
      <c r="L25" s="80">
        <f>LOOKUP(L17,Assumpt!$D$19:$D$22,Assumpt!$E$19:$E$22)+K25</f>
        <v>0</v>
      </c>
      <c r="M25" s="80">
        <f>LOOKUP(M17,Assumpt!$D$19:$D$22,Assumpt!$E$19:$E$22)+L25</f>
        <v>0</v>
      </c>
      <c r="N25" s="80">
        <f>LOOKUP(N17,Assumpt!$D$19:$D$22,Assumpt!$E$19:$E$22)+M25</f>
        <v>3</v>
      </c>
      <c r="O25" s="80">
        <f>LOOKUP(O17,Assumpt!$D$19:$D$22,Assumpt!$E$19:$E$22)+N25</f>
        <v>6</v>
      </c>
      <c r="P25" s="80">
        <f>LOOKUP(P17,Assumpt!$D$19:$D$22,Assumpt!$E$19:$E$22)+O25</f>
        <v>9</v>
      </c>
      <c r="Q25" s="80">
        <f>LOOKUP(Q17,Assumpt!$D$19:$D$22,Assumpt!$E$19:$E$22)+P25</f>
        <v>12</v>
      </c>
      <c r="R25" s="80">
        <f>LOOKUP(R17,Assumpt!$D$19:$D$22,Assumpt!$E$19:$E$22)+Q25</f>
        <v>15</v>
      </c>
      <c r="S25" s="80">
        <f>LOOKUP(S17,Assumpt!$D$19:$D$22,Assumpt!$E$19:$E$22)+R25</f>
        <v>18</v>
      </c>
      <c r="T25" s="80">
        <f>LOOKUP(T17,Assumpt!$D$19:$D$22,Assumpt!$E$19:$E$22)+S25</f>
        <v>21</v>
      </c>
      <c r="U25" s="80">
        <f>LOOKUP(U17,Assumpt!$D$19:$D$22,Assumpt!$E$19:$E$22)+T25</f>
        <v>24</v>
      </c>
      <c r="V25" s="80">
        <f>LOOKUP(V17,Assumpt!$D$19:$D$22,Assumpt!$E$19:$E$22)+U25</f>
        <v>27</v>
      </c>
      <c r="W25" s="80">
        <f>LOOKUP(W17,Assumpt!$D$19:$D$22,Assumpt!$E$19:$E$22)+V25</f>
        <v>34</v>
      </c>
      <c r="X25" s="80">
        <f>LOOKUP(X17,Assumpt!$D$19:$D$22,Assumpt!$E$19:$E$22)+W25</f>
        <v>41</v>
      </c>
      <c r="Y25" s="80">
        <f>LOOKUP(Y17,Assumpt!$D$19:$D$22,Assumpt!$E$19:$E$22)+X25</f>
        <v>48</v>
      </c>
      <c r="Z25" s="80">
        <f>LOOKUP(Z17,Assumpt!$D$19:$D$22,Assumpt!$E$19:$E$22)+Y25</f>
        <v>55</v>
      </c>
      <c r="AA25" s="80">
        <f>LOOKUP(AA17,Assumpt!$D$19:$D$22,Assumpt!$E$19:$E$22)+Z25</f>
        <v>62</v>
      </c>
      <c r="AB25" s="80">
        <f>LOOKUP(AB17,Assumpt!$D$19:$D$22,Assumpt!$E$19:$E$22)+AA25</f>
        <v>69</v>
      </c>
      <c r="AC25" s="80">
        <f>LOOKUP(AC17,Assumpt!$D$19:$D$22,Assumpt!$E$19:$E$22)+AB25</f>
        <v>76</v>
      </c>
      <c r="AD25" s="80">
        <f>LOOKUP(AD17,Assumpt!$D$19:$D$22,Assumpt!$E$19:$E$22)+AC25</f>
        <v>83</v>
      </c>
      <c r="AE25" s="80">
        <f>LOOKUP(AE17,Assumpt!$D$19:$D$22,Assumpt!$E$19:$E$22)+AD25</f>
        <v>90</v>
      </c>
      <c r="AF25" s="80">
        <f>LOOKUP(AF17,Assumpt!$D$19:$D$22,Assumpt!$E$19:$E$22)+AE25</f>
        <v>97</v>
      </c>
      <c r="AG25" s="80">
        <f>LOOKUP(AG17,Assumpt!$D$19:$D$22,Assumpt!$E$19:$E$22)+AF25</f>
        <v>101</v>
      </c>
      <c r="AH25" s="80">
        <f>LOOKUP(AH17,Assumpt!$D$19:$D$22,Assumpt!$E$19:$E$22)+AG25</f>
        <v>105</v>
      </c>
      <c r="AI25" s="80">
        <f>LOOKUP(AI17,Assumpt!$D$19:$D$22,Assumpt!$E$19:$E$22)+AH25</f>
        <v>109</v>
      </c>
      <c r="AJ25" s="80">
        <f>LOOKUP(AJ17,Assumpt!$D$19:$D$22,Assumpt!$E$19:$E$22)+AI25</f>
        <v>113</v>
      </c>
      <c r="AK25" s="80">
        <f>LOOKUP(AK17,Assumpt!$D$19:$D$22,Assumpt!$E$19:$E$22)+AJ25</f>
        <v>117</v>
      </c>
      <c r="AL25" s="80">
        <f>LOOKUP(AL17,Assumpt!$D$19:$D$22,Assumpt!$E$19:$E$22)+AK25</f>
        <v>121</v>
      </c>
      <c r="AM25" s="80">
        <f>LOOKUP(AM17,Assumpt!$D$19:$D$22,Assumpt!$E$19:$E$22)+AL25</f>
        <v>125</v>
      </c>
      <c r="AN25" s="80">
        <f>LOOKUP(AN17,Assumpt!$D$19:$D$22,Assumpt!$E$19:$E$22)+AM25</f>
        <v>129</v>
      </c>
      <c r="AO25" s="80">
        <f>LOOKUP(AO17,Assumpt!$D$19:$D$22,Assumpt!$E$19:$E$22)+AN25</f>
        <v>133</v>
      </c>
      <c r="AP25" s="80">
        <f>LOOKUP(AP17,Assumpt!$D$19:$D$22,Assumpt!$E$19:$E$22)+AO25</f>
        <v>137</v>
      </c>
      <c r="AQ25" s="80">
        <f>LOOKUP(AQ17,Assumpt!$D$19:$D$22,Assumpt!$E$19:$E$22)+AP25</f>
        <v>141</v>
      </c>
      <c r="AR25" s="80">
        <f>LOOKUP(AR17,Assumpt!$D$19:$D$22,Assumpt!$E$19:$E$22)+AQ25</f>
        <v>145</v>
      </c>
      <c r="AS25" s="71">
        <f t="shared" si="13"/>
        <v>84</v>
      </c>
      <c r="AT25" s="71">
        <f t="shared" si="13"/>
        <v>706</v>
      </c>
      <c r="AU25" s="71">
        <f t="shared" si="13"/>
        <v>1476</v>
      </c>
      <c r="AV25" s="71"/>
      <c r="AW25" s="71"/>
      <c r="AX25" s="71"/>
      <c r="AY25" s="71"/>
      <c r="AZ25" s="71"/>
      <c r="BA25" s="71"/>
      <c r="BB25" s="71"/>
    </row>
    <row r="26" spans="1:60" s="65" customFormat="1" x14ac:dyDescent="0.25">
      <c r="A26" s="66"/>
      <c r="B26" s="63"/>
      <c r="C26" s="70" t="str">
        <f t="shared" si="14"/>
        <v>City 2</v>
      </c>
      <c r="I26" s="80">
        <f>LOOKUP(I18,Assumpt!$D$19:$D$22,Assumpt!$E$19:$E$22)+H26</f>
        <v>0</v>
      </c>
      <c r="J26" s="80">
        <f>LOOKUP(J18,Assumpt!$D$19:$D$22,Assumpt!$E$19:$E$22)+I26</f>
        <v>0</v>
      </c>
      <c r="K26" s="80">
        <f>LOOKUP(K18,Assumpt!$D$19:$D$22,Assumpt!$E$19:$E$22)+J26</f>
        <v>0</v>
      </c>
      <c r="L26" s="80">
        <f>LOOKUP(L18,Assumpt!$D$19:$D$22,Assumpt!$E$19:$E$22)+K26</f>
        <v>0</v>
      </c>
      <c r="M26" s="80">
        <f>LOOKUP(M18,Assumpt!$D$19:$D$22,Assumpt!$E$19:$E$22)+L26</f>
        <v>0</v>
      </c>
      <c r="N26" s="80">
        <f>LOOKUP(N18,Assumpt!$D$19:$D$22,Assumpt!$E$19:$E$22)+M26</f>
        <v>0</v>
      </c>
      <c r="O26" s="80">
        <f>LOOKUP(O18,Assumpt!$D$19:$D$22,Assumpt!$E$19:$E$22)+N26</f>
        <v>3</v>
      </c>
      <c r="P26" s="80">
        <f>LOOKUP(P18,Assumpt!$D$19:$D$22,Assumpt!$E$19:$E$22)+O26</f>
        <v>6</v>
      </c>
      <c r="Q26" s="80">
        <f>LOOKUP(Q18,Assumpt!$D$19:$D$22,Assumpt!$E$19:$E$22)+P26</f>
        <v>9</v>
      </c>
      <c r="R26" s="80">
        <f>LOOKUP(R18,Assumpt!$D$19:$D$22,Assumpt!$E$19:$E$22)+Q26</f>
        <v>12</v>
      </c>
      <c r="S26" s="80">
        <f>LOOKUP(S18,Assumpt!$D$19:$D$22,Assumpt!$E$19:$E$22)+R26</f>
        <v>15</v>
      </c>
      <c r="T26" s="80">
        <f>LOOKUP(T18,Assumpt!$D$19:$D$22,Assumpt!$E$19:$E$22)+S26</f>
        <v>18</v>
      </c>
      <c r="U26" s="80">
        <f>LOOKUP(U18,Assumpt!$D$19:$D$22,Assumpt!$E$19:$E$22)+T26</f>
        <v>21</v>
      </c>
      <c r="V26" s="80">
        <f>LOOKUP(V18,Assumpt!$D$19:$D$22,Assumpt!$E$19:$E$22)+U26</f>
        <v>24</v>
      </c>
      <c r="W26" s="80">
        <f>LOOKUP(W18,Assumpt!$D$19:$D$22,Assumpt!$E$19:$E$22)+V26</f>
        <v>27</v>
      </c>
      <c r="X26" s="80">
        <f>LOOKUP(X18,Assumpt!$D$19:$D$22,Assumpt!$E$19:$E$22)+W26</f>
        <v>34</v>
      </c>
      <c r="Y26" s="80">
        <f>LOOKUP(Y18,Assumpt!$D$19:$D$22,Assumpt!$E$19:$E$22)+X26</f>
        <v>41</v>
      </c>
      <c r="Z26" s="80">
        <f>LOOKUP(Z18,Assumpt!$D$19:$D$22,Assumpt!$E$19:$E$22)+Y26</f>
        <v>48</v>
      </c>
      <c r="AA26" s="80">
        <f>LOOKUP(AA18,Assumpt!$D$19:$D$22,Assumpt!$E$19:$E$22)+Z26</f>
        <v>55</v>
      </c>
      <c r="AB26" s="80">
        <f>LOOKUP(AB18,Assumpt!$D$19:$D$22,Assumpt!$E$19:$E$22)+AA26</f>
        <v>62</v>
      </c>
      <c r="AC26" s="80">
        <f>LOOKUP(AC18,Assumpt!$D$19:$D$22,Assumpt!$E$19:$E$22)+AB26</f>
        <v>69</v>
      </c>
      <c r="AD26" s="80">
        <f>LOOKUP(AD18,Assumpt!$D$19:$D$22,Assumpt!$E$19:$E$22)+AC26</f>
        <v>76</v>
      </c>
      <c r="AE26" s="80">
        <f>LOOKUP(AE18,Assumpt!$D$19:$D$22,Assumpt!$E$19:$E$22)+AD26</f>
        <v>83</v>
      </c>
      <c r="AF26" s="80">
        <f>LOOKUP(AF18,Assumpt!$D$19:$D$22,Assumpt!$E$19:$E$22)+AE26</f>
        <v>90</v>
      </c>
      <c r="AG26" s="80">
        <f>LOOKUP(AG18,Assumpt!$D$19:$D$22,Assumpt!$E$19:$E$22)+AF26</f>
        <v>97</v>
      </c>
      <c r="AH26" s="80">
        <f>LOOKUP(AH18,Assumpt!$D$19:$D$22,Assumpt!$E$19:$E$22)+AG26</f>
        <v>101</v>
      </c>
      <c r="AI26" s="80">
        <f>LOOKUP(AI18,Assumpt!$D$19:$D$22,Assumpt!$E$19:$E$22)+AH26</f>
        <v>105</v>
      </c>
      <c r="AJ26" s="80">
        <f>LOOKUP(AJ18,Assumpt!$D$19:$D$22,Assumpt!$E$19:$E$22)+AI26</f>
        <v>109</v>
      </c>
      <c r="AK26" s="80">
        <f>LOOKUP(AK18,Assumpt!$D$19:$D$22,Assumpt!$E$19:$E$22)+AJ26</f>
        <v>113</v>
      </c>
      <c r="AL26" s="80">
        <f>LOOKUP(AL18,Assumpt!$D$19:$D$22,Assumpt!$E$19:$E$22)+AK26</f>
        <v>117</v>
      </c>
      <c r="AM26" s="80">
        <f>LOOKUP(AM18,Assumpt!$D$19:$D$22,Assumpt!$E$19:$E$22)+AL26</f>
        <v>121</v>
      </c>
      <c r="AN26" s="80">
        <f>LOOKUP(AN18,Assumpt!$D$19:$D$22,Assumpt!$E$19:$E$22)+AM26</f>
        <v>125</v>
      </c>
      <c r="AO26" s="80">
        <f>LOOKUP(AO18,Assumpt!$D$19:$D$22,Assumpt!$E$19:$E$22)+AN26</f>
        <v>129</v>
      </c>
      <c r="AP26" s="80">
        <f>LOOKUP(AP18,Assumpt!$D$19:$D$22,Assumpt!$E$19:$E$22)+AO26</f>
        <v>133</v>
      </c>
      <c r="AQ26" s="80">
        <f>LOOKUP(AQ18,Assumpt!$D$19:$D$22,Assumpt!$E$19:$E$22)+AP26</f>
        <v>137</v>
      </c>
      <c r="AR26" s="80">
        <f>LOOKUP(AR18,Assumpt!$D$19:$D$22,Assumpt!$E$19:$E$22)+AQ26</f>
        <v>141</v>
      </c>
      <c r="AS26" s="71">
        <f t="shared" si="13"/>
        <v>63</v>
      </c>
      <c r="AT26" s="71">
        <f t="shared" si="13"/>
        <v>630</v>
      </c>
      <c r="AU26" s="71">
        <f t="shared" si="13"/>
        <v>1428</v>
      </c>
      <c r="AV26" s="71"/>
      <c r="AW26" s="71"/>
      <c r="AX26" s="71"/>
      <c r="AY26" s="71"/>
      <c r="AZ26" s="71"/>
      <c r="BA26" s="71"/>
      <c r="BB26" s="71"/>
    </row>
    <row r="27" spans="1:60" s="65" customFormat="1" x14ac:dyDescent="0.25">
      <c r="A27" s="66"/>
      <c r="B27" s="63"/>
      <c r="C27" s="70" t="str">
        <f t="shared" si="14"/>
        <v>City 9</v>
      </c>
      <c r="I27" s="80">
        <f>LOOKUP(I19,Assumpt!$D$19:$D$22,Assumpt!$E$19:$E$22)+H27</f>
        <v>0</v>
      </c>
      <c r="J27" s="80">
        <f>LOOKUP(J19,Assumpt!$D$19:$D$22,Assumpt!$E$19:$E$22)+I27</f>
        <v>0</v>
      </c>
      <c r="K27" s="80">
        <f>LOOKUP(K19,Assumpt!$D$19:$D$22,Assumpt!$E$19:$E$22)+J27</f>
        <v>0</v>
      </c>
      <c r="L27" s="80">
        <f>LOOKUP(L19,Assumpt!$D$19:$D$22,Assumpt!$E$19:$E$22)+K27</f>
        <v>0</v>
      </c>
      <c r="M27" s="80">
        <f>LOOKUP(M19,Assumpt!$D$19:$D$22,Assumpt!$E$19:$E$22)+L27</f>
        <v>0</v>
      </c>
      <c r="N27" s="80">
        <f>LOOKUP(N19,Assumpt!$D$19:$D$22,Assumpt!$E$19:$E$22)+M27</f>
        <v>0</v>
      </c>
      <c r="O27" s="80">
        <f>LOOKUP(O19,Assumpt!$D$19:$D$22,Assumpt!$E$19:$E$22)+N27</f>
        <v>0</v>
      </c>
      <c r="P27" s="80">
        <f>LOOKUP(P19,Assumpt!$D$19:$D$22,Assumpt!$E$19:$E$22)+O27</f>
        <v>3</v>
      </c>
      <c r="Q27" s="80">
        <f>LOOKUP(Q19,Assumpt!$D$19:$D$22,Assumpt!$E$19:$E$22)+P27</f>
        <v>6</v>
      </c>
      <c r="R27" s="80">
        <f>LOOKUP(R19,Assumpt!$D$19:$D$22,Assumpt!$E$19:$E$22)+Q27</f>
        <v>9</v>
      </c>
      <c r="S27" s="80">
        <f>LOOKUP(S19,Assumpt!$D$19:$D$22,Assumpt!$E$19:$E$22)+R27</f>
        <v>12</v>
      </c>
      <c r="T27" s="80">
        <f>LOOKUP(T19,Assumpt!$D$19:$D$22,Assumpt!$E$19:$E$22)+S27</f>
        <v>15</v>
      </c>
      <c r="U27" s="80">
        <f>LOOKUP(U19,Assumpt!$D$19:$D$22,Assumpt!$E$19:$E$22)+T27</f>
        <v>18</v>
      </c>
      <c r="V27" s="80">
        <f>LOOKUP(V19,Assumpt!$D$19:$D$22,Assumpt!$E$19:$E$22)+U27</f>
        <v>21</v>
      </c>
      <c r="W27" s="80">
        <f>LOOKUP(W19,Assumpt!$D$19:$D$22,Assumpt!$E$19:$E$22)+V27</f>
        <v>24</v>
      </c>
      <c r="X27" s="80">
        <f>LOOKUP(X19,Assumpt!$D$19:$D$22,Assumpt!$E$19:$E$22)+W27</f>
        <v>27</v>
      </c>
      <c r="Y27" s="80">
        <f>LOOKUP(Y19,Assumpt!$D$19:$D$22,Assumpt!$E$19:$E$22)+X27</f>
        <v>34</v>
      </c>
      <c r="Z27" s="80">
        <f>LOOKUP(Z19,Assumpt!$D$19:$D$22,Assumpt!$E$19:$E$22)+Y27</f>
        <v>41</v>
      </c>
      <c r="AA27" s="80">
        <f>LOOKUP(AA19,Assumpt!$D$19:$D$22,Assumpt!$E$19:$E$22)+Z27</f>
        <v>48</v>
      </c>
      <c r="AB27" s="80">
        <f>LOOKUP(AB19,Assumpt!$D$19:$D$22,Assumpt!$E$19:$E$22)+AA27</f>
        <v>55</v>
      </c>
      <c r="AC27" s="80">
        <f>LOOKUP(AC19,Assumpt!$D$19:$D$22,Assumpt!$E$19:$E$22)+AB27</f>
        <v>62</v>
      </c>
      <c r="AD27" s="80">
        <f>LOOKUP(AD19,Assumpt!$D$19:$D$22,Assumpt!$E$19:$E$22)+AC27</f>
        <v>69</v>
      </c>
      <c r="AE27" s="80">
        <f>LOOKUP(AE19,Assumpt!$D$19:$D$22,Assumpt!$E$19:$E$22)+AD27</f>
        <v>76</v>
      </c>
      <c r="AF27" s="80">
        <f>LOOKUP(AF19,Assumpt!$D$19:$D$22,Assumpt!$E$19:$E$22)+AE27</f>
        <v>83</v>
      </c>
      <c r="AG27" s="80">
        <f>LOOKUP(AG19,Assumpt!$D$19:$D$22,Assumpt!$E$19:$E$22)+AF27</f>
        <v>90</v>
      </c>
      <c r="AH27" s="80">
        <f>LOOKUP(AH19,Assumpt!$D$19:$D$22,Assumpt!$E$19:$E$22)+AG27</f>
        <v>97</v>
      </c>
      <c r="AI27" s="80">
        <f>LOOKUP(AI19,Assumpt!$D$19:$D$22,Assumpt!$E$19:$E$22)+AH27</f>
        <v>101</v>
      </c>
      <c r="AJ27" s="80">
        <f>LOOKUP(AJ19,Assumpt!$D$19:$D$22,Assumpt!$E$19:$E$22)+AI27</f>
        <v>105</v>
      </c>
      <c r="AK27" s="80">
        <f>LOOKUP(AK19,Assumpt!$D$19:$D$22,Assumpt!$E$19:$E$22)+AJ27</f>
        <v>109</v>
      </c>
      <c r="AL27" s="80">
        <f>LOOKUP(AL19,Assumpt!$D$19:$D$22,Assumpt!$E$19:$E$22)+AK27</f>
        <v>113</v>
      </c>
      <c r="AM27" s="80">
        <f>LOOKUP(AM19,Assumpt!$D$19:$D$22,Assumpt!$E$19:$E$22)+AL27</f>
        <v>117</v>
      </c>
      <c r="AN27" s="80">
        <f>LOOKUP(AN19,Assumpt!$D$19:$D$22,Assumpt!$E$19:$E$22)+AM27</f>
        <v>121</v>
      </c>
      <c r="AO27" s="80">
        <f>LOOKUP(AO19,Assumpt!$D$19:$D$22,Assumpt!$E$19:$E$22)+AN27</f>
        <v>125</v>
      </c>
      <c r="AP27" s="80">
        <f>LOOKUP(AP19,Assumpt!$D$19:$D$22,Assumpt!$E$19:$E$22)+AO27</f>
        <v>129</v>
      </c>
      <c r="AQ27" s="80">
        <f>LOOKUP(AQ19,Assumpt!$D$19:$D$22,Assumpt!$E$19:$E$22)+AP27</f>
        <v>133</v>
      </c>
      <c r="AR27" s="80">
        <f>LOOKUP(AR19,Assumpt!$D$19:$D$22,Assumpt!$E$19:$E$22)+AQ27</f>
        <v>137</v>
      </c>
      <c r="AS27" s="71">
        <f t="shared" si="13"/>
        <v>45</v>
      </c>
      <c r="AT27" s="71">
        <f t="shared" si="13"/>
        <v>558</v>
      </c>
      <c r="AU27" s="71">
        <f t="shared" si="13"/>
        <v>1377</v>
      </c>
      <c r="AV27" s="71"/>
      <c r="AW27" s="71"/>
      <c r="AX27" s="71"/>
      <c r="AY27" s="71"/>
      <c r="AZ27" s="71"/>
      <c r="BA27" s="71"/>
      <c r="BB27" s="71"/>
    </row>
    <row r="28" spans="1:60" s="65" customFormat="1" x14ac:dyDescent="0.25">
      <c r="A28" s="66"/>
      <c r="B28" s="63"/>
      <c r="C28" s="70" t="str">
        <f t="shared" si="14"/>
        <v>City 5</v>
      </c>
      <c r="I28" s="80">
        <f>LOOKUP(I20,Assumpt!$D$19:$D$22,Assumpt!$E$19:$E$22)+H28</f>
        <v>0</v>
      </c>
      <c r="J28" s="80">
        <f>LOOKUP(J20,Assumpt!$D$19:$D$22,Assumpt!$E$19:$E$22)+I28</f>
        <v>0</v>
      </c>
      <c r="K28" s="80">
        <f>LOOKUP(K20,Assumpt!$D$19:$D$22,Assumpt!$E$19:$E$22)+J28</f>
        <v>0</v>
      </c>
      <c r="L28" s="80">
        <f>LOOKUP(L20,Assumpt!$D$19:$D$22,Assumpt!$E$19:$E$22)+K28</f>
        <v>0</v>
      </c>
      <c r="M28" s="80">
        <f>LOOKUP(M20,Assumpt!$D$19:$D$22,Assumpt!$E$19:$E$22)+L28</f>
        <v>0</v>
      </c>
      <c r="N28" s="80">
        <f>LOOKUP(N20,Assumpt!$D$19:$D$22,Assumpt!$E$19:$E$22)+M28</f>
        <v>0</v>
      </c>
      <c r="O28" s="80">
        <f>LOOKUP(O20,Assumpt!$D$19:$D$22,Assumpt!$E$19:$E$22)+N28</f>
        <v>0</v>
      </c>
      <c r="P28" s="80">
        <f>LOOKUP(P20,Assumpt!$D$19:$D$22,Assumpt!$E$19:$E$22)+O28</f>
        <v>3</v>
      </c>
      <c r="Q28" s="80">
        <f>LOOKUP(Q20,Assumpt!$D$19:$D$22,Assumpt!$E$19:$E$22)+P28</f>
        <v>6</v>
      </c>
      <c r="R28" s="80">
        <f>LOOKUP(R20,Assumpt!$D$19:$D$22,Assumpt!$E$19:$E$22)+Q28</f>
        <v>9</v>
      </c>
      <c r="S28" s="80">
        <f>LOOKUP(S20,Assumpt!$D$19:$D$22,Assumpt!$E$19:$E$22)+R28</f>
        <v>12</v>
      </c>
      <c r="T28" s="80">
        <f>LOOKUP(T20,Assumpt!$D$19:$D$22,Assumpt!$E$19:$E$22)+S28</f>
        <v>15</v>
      </c>
      <c r="U28" s="80">
        <f>LOOKUP(U20,Assumpt!$D$19:$D$22,Assumpt!$E$19:$E$22)+T28</f>
        <v>18</v>
      </c>
      <c r="V28" s="80">
        <f>LOOKUP(V20,Assumpt!$D$19:$D$22,Assumpt!$E$19:$E$22)+U28</f>
        <v>21</v>
      </c>
      <c r="W28" s="80">
        <f>LOOKUP(W20,Assumpt!$D$19:$D$22,Assumpt!$E$19:$E$22)+V28</f>
        <v>24</v>
      </c>
      <c r="X28" s="80">
        <f>LOOKUP(X20,Assumpt!$D$19:$D$22,Assumpt!$E$19:$E$22)+W28</f>
        <v>27</v>
      </c>
      <c r="Y28" s="80">
        <f>LOOKUP(Y20,Assumpt!$D$19:$D$22,Assumpt!$E$19:$E$22)+X28</f>
        <v>34</v>
      </c>
      <c r="Z28" s="80">
        <f>LOOKUP(Z20,Assumpt!$D$19:$D$22,Assumpt!$E$19:$E$22)+Y28</f>
        <v>41</v>
      </c>
      <c r="AA28" s="80">
        <f>LOOKUP(AA20,Assumpt!$D$19:$D$22,Assumpt!$E$19:$E$22)+Z28</f>
        <v>48</v>
      </c>
      <c r="AB28" s="80">
        <f>LOOKUP(AB20,Assumpt!$D$19:$D$22,Assumpt!$E$19:$E$22)+AA28</f>
        <v>55</v>
      </c>
      <c r="AC28" s="80">
        <f>LOOKUP(AC20,Assumpt!$D$19:$D$22,Assumpt!$E$19:$E$22)+AB28</f>
        <v>62</v>
      </c>
      <c r="AD28" s="80">
        <f>LOOKUP(AD20,Assumpt!$D$19:$D$22,Assumpt!$E$19:$E$22)+AC28</f>
        <v>69</v>
      </c>
      <c r="AE28" s="80">
        <f>LOOKUP(AE20,Assumpt!$D$19:$D$22,Assumpt!$E$19:$E$22)+AD28</f>
        <v>76</v>
      </c>
      <c r="AF28" s="80">
        <f>LOOKUP(AF20,Assumpt!$D$19:$D$22,Assumpt!$E$19:$E$22)+AE28</f>
        <v>83</v>
      </c>
      <c r="AG28" s="80">
        <f>LOOKUP(AG20,Assumpt!$D$19:$D$22,Assumpt!$E$19:$E$22)+AF28</f>
        <v>90</v>
      </c>
      <c r="AH28" s="80">
        <f>LOOKUP(AH20,Assumpt!$D$19:$D$22,Assumpt!$E$19:$E$22)+AG28</f>
        <v>97</v>
      </c>
      <c r="AI28" s="80">
        <f>LOOKUP(AI20,Assumpt!$D$19:$D$22,Assumpt!$E$19:$E$22)+AH28</f>
        <v>101</v>
      </c>
      <c r="AJ28" s="80">
        <f>LOOKUP(AJ20,Assumpt!$D$19:$D$22,Assumpt!$E$19:$E$22)+AI28</f>
        <v>105</v>
      </c>
      <c r="AK28" s="80">
        <f>LOOKUP(AK20,Assumpt!$D$19:$D$22,Assumpt!$E$19:$E$22)+AJ28</f>
        <v>109</v>
      </c>
      <c r="AL28" s="80">
        <f>LOOKUP(AL20,Assumpt!$D$19:$D$22,Assumpt!$E$19:$E$22)+AK28</f>
        <v>113</v>
      </c>
      <c r="AM28" s="80">
        <f>LOOKUP(AM20,Assumpt!$D$19:$D$22,Assumpt!$E$19:$E$22)+AL28</f>
        <v>117</v>
      </c>
      <c r="AN28" s="80">
        <f>LOOKUP(AN20,Assumpt!$D$19:$D$22,Assumpt!$E$19:$E$22)+AM28</f>
        <v>121</v>
      </c>
      <c r="AO28" s="80">
        <f>LOOKUP(AO20,Assumpt!$D$19:$D$22,Assumpt!$E$19:$E$22)+AN28</f>
        <v>125</v>
      </c>
      <c r="AP28" s="80">
        <f>LOOKUP(AP20,Assumpt!$D$19:$D$22,Assumpt!$E$19:$E$22)+AO28</f>
        <v>129</v>
      </c>
      <c r="AQ28" s="80">
        <f>LOOKUP(AQ20,Assumpt!$D$19:$D$22,Assumpt!$E$19:$E$22)+AP28</f>
        <v>133</v>
      </c>
      <c r="AR28" s="80">
        <f>LOOKUP(AR20,Assumpt!$D$19:$D$22,Assumpt!$E$19:$E$22)+AQ28</f>
        <v>137</v>
      </c>
      <c r="AS28" s="71">
        <f t="shared" si="13"/>
        <v>45</v>
      </c>
      <c r="AT28" s="71">
        <f t="shared" si="13"/>
        <v>558</v>
      </c>
      <c r="AU28" s="71">
        <f t="shared" si="13"/>
        <v>1377</v>
      </c>
      <c r="AV28" s="71"/>
      <c r="AW28" s="71"/>
      <c r="AX28" s="71"/>
      <c r="AY28" s="71"/>
      <c r="AZ28" s="71"/>
      <c r="BA28" s="71"/>
      <c r="BB28" s="71"/>
    </row>
    <row r="29" spans="1:60" s="65" customFormat="1" x14ac:dyDescent="0.25">
      <c r="A29" s="66"/>
      <c r="B29" s="63"/>
      <c r="C29" s="70" t="str">
        <f t="shared" si="14"/>
        <v>City 7</v>
      </c>
      <c r="I29" s="80">
        <f>LOOKUP(I21,Assumpt!$D$19:$D$22,Assumpt!$E$19:$E$22)+H29</f>
        <v>0</v>
      </c>
      <c r="J29" s="80">
        <f>LOOKUP(J21,Assumpt!$D$19:$D$22,Assumpt!$E$19:$E$22)+I29</f>
        <v>0</v>
      </c>
      <c r="K29" s="80">
        <f>LOOKUP(K21,Assumpt!$D$19:$D$22,Assumpt!$E$19:$E$22)+J29</f>
        <v>0</v>
      </c>
      <c r="L29" s="80">
        <f>LOOKUP(L21,Assumpt!$D$19:$D$22,Assumpt!$E$19:$E$22)+K29</f>
        <v>0</v>
      </c>
      <c r="M29" s="80">
        <f>LOOKUP(M21,Assumpt!$D$19:$D$22,Assumpt!$E$19:$E$22)+L29</f>
        <v>0</v>
      </c>
      <c r="N29" s="80">
        <f>LOOKUP(N21,Assumpt!$D$19:$D$22,Assumpt!$E$19:$E$22)+M29</f>
        <v>0</v>
      </c>
      <c r="O29" s="80">
        <f>LOOKUP(O21,Assumpt!$D$19:$D$22,Assumpt!$E$19:$E$22)+N29</f>
        <v>0</v>
      </c>
      <c r="P29" s="80">
        <f>LOOKUP(P21,Assumpt!$D$19:$D$22,Assumpt!$E$19:$E$22)+O29</f>
        <v>3</v>
      </c>
      <c r="Q29" s="80">
        <f>LOOKUP(Q21,Assumpt!$D$19:$D$22,Assumpt!$E$19:$E$22)+P29</f>
        <v>6</v>
      </c>
      <c r="R29" s="80">
        <f>LOOKUP(R21,Assumpt!$D$19:$D$22,Assumpt!$E$19:$E$22)+Q29</f>
        <v>9</v>
      </c>
      <c r="S29" s="80">
        <f>LOOKUP(S21,Assumpt!$D$19:$D$22,Assumpt!$E$19:$E$22)+R29</f>
        <v>12</v>
      </c>
      <c r="T29" s="80">
        <f>LOOKUP(T21,Assumpt!$D$19:$D$22,Assumpt!$E$19:$E$22)+S29</f>
        <v>15</v>
      </c>
      <c r="U29" s="80">
        <f>LOOKUP(U21,Assumpt!$D$19:$D$22,Assumpt!$E$19:$E$22)+T29</f>
        <v>18</v>
      </c>
      <c r="V29" s="80">
        <f>LOOKUP(V21,Assumpt!$D$19:$D$22,Assumpt!$E$19:$E$22)+U29</f>
        <v>21</v>
      </c>
      <c r="W29" s="80">
        <f>LOOKUP(W21,Assumpt!$D$19:$D$22,Assumpt!$E$19:$E$22)+V29</f>
        <v>24</v>
      </c>
      <c r="X29" s="80">
        <f>LOOKUP(X21,Assumpt!$D$19:$D$22,Assumpt!$E$19:$E$22)+W29</f>
        <v>27</v>
      </c>
      <c r="Y29" s="80">
        <f>LOOKUP(Y21,Assumpt!$D$19:$D$22,Assumpt!$E$19:$E$22)+X29</f>
        <v>34</v>
      </c>
      <c r="Z29" s="80">
        <f>LOOKUP(Z21,Assumpt!$D$19:$D$22,Assumpt!$E$19:$E$22)+Y29</f>
        <v>41</v>
      </c>
      <c r="AA29" s="80">
        <f>LOOKUP(AA21,Assumpt!$D$19:$D$22,Assumpt!$E$19:$E$22)+Z29</f>
        <v>48</v>
      </c>
      <c r="AB29" s="80">
        <f>LOOKUP(AB21,Assumpt!$D$19:$D$22,Assumpt!$E$19:$E$22)+AA29</f>
        <v>55</v>
      </c>
      <c r="AC29" s="80">
        <f>LOOKUP(AC21,Assumpt!$D$19:$D$22,Assumpt!$E$19:$E$22)+AB29</f>
        <v>62</v>
      </c>
      <c r="AD29" s="80">
        <f>LOOKUP(AD21,Assumpt!$D$19:$D$22,Assumpt!$E$19:$E$22)+AC29</f>
        <v>69</v>
      </c>
      <c r="AE29" s="80">
        <f>LOOKUP(AE21,Assumpt!$D$19:$D$22,Assumpt!$E$19:$E$22)+AD29</f>
        <v>76</v>
      </c>
      <c r="AF29" s="80">
        <f>LOOKUP(AF21,Assumpt!$D$19:$D$22,Assumpt!$E$19:$E$22)+AE29</f>
        <v>83</v>
      </c>
      <c r="AG29" s="80">
        <f>LOOKUP(AG21,Assumpt!$D$19:$D$22,Assumpt!$E$19:$E$22)+AF29</f>
        <v>90</v>
      </c>
      <c r="AH29" s="80">
        <f>LOOKUP(AH21,Assumpt!$D$19:$D$22,Assumpt!$E$19:$E$22)+AG29</f>
        <v>97</v>
      </c>
      <c r="AI29" s="80">
        <f>LOOKUP(AI21,Assumpt!$D$19:$D$22,Assumpt!$E$19:$E$22)+AH29</f>
        <v>101</v>
      </c>
      <c r="AJ29" s="80">
        <f>LOOKUP(AJ21,Assumpt!$D$19:$D$22,Assumpt!$E$19:$E$22)+AI29</f>
        <v>105</v>
      </c>
      <c r="AK29" s="80">
        <f>LOOKUP(AK21,Assumpt!$D$19:$D$22,Assumpt!$E$19:$E$22)+AJ29</f>
        <v>109</v>
      </c>
      <c r="AL29" s="80">
        <f>LOOKUP(AL21,Assumpt!$D$19:$D$22,Assumpt!$E$19:$E$22)+AK29</f>
        <v>113</v>
      </c>
      <c r="AM29" s="80">
        <f>LOOKUP(AM21,Assumpt!$D$19:$D$22,Assumpt!$E$19:$E$22)+AL29</f>
        <v>117</v>
      </c>
      <c r="AN29" s="80">
        <f>LOOKUP(AN21,Assumpt!$D$19:$D$22,Assumpt!$E$19:$E$22)+AM29</f>
        <v>121</v>
      </c>
      <c r="AO29" s="80">
        <f>LOOKUP(AO21,Assumpt!$D$19:$D$22,Assumpt!$E$19:$E$22)+AN29</f>
        <v>125</v>
      </c>
      <c r="AP29" s="80">
        <f>LOOKUP(AP21,Assumpt!$D$19:$D$22,Assumpt!$E$19:$E$22)+AO29</f>
        <v>129</v>
      </c>
      <c r="AQ29" s="80">
        <f>LOOKUP(AQ21,Assumpt!$D$19:$D$22,Assumpt!$E$19:$E$22)+AP29</f>
        <v>133</v>
      </c>
      <c r="AR29" s="80">
        <f>LOOKUP(AR21,Assumpt!$D$19:$D$22,Assumpt!$E$19:$E$22)+AQ29</f>
        <v>137</v>
      </c>
      <c r="AS29" s="71">
        <f t="shared" si="13"/>
        <v>45</v>
      </c>
      <c r="AT29" s="71">
        <f t="shared" si="13"/>
        <v>558</v>
      </c>
      <c r="AU29" s="71">
        <f t="shared" si="13"/>
        <v>1377</v>
      </c>
      <c r="AV29" s="67"/>
      <c r="AX29" s="67"/>
      <c r="AY29" s="67"/>
      <c r="AZ29" s="67"/>
    </row>
    <row r="30" spans="1:60" s="65" customFormat="1" x14ac:dyDescent="0.25">
      <c r="A30" s="66"/>
      <c r="B30" s="63" t="s">
        <v>112</v>
      </c>
      <c r="D30" s="65" t="s">
        <v>107</v>
      </c>
      <c r="E30" s="65" t="s">
        <v>109</v>
      </c>
      <c r="F30" s="63">
        <f>(+L32+Assumpt!$E$20)*1.125</f>
        <v>3.375</v>
      </c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X30" s="67"/>
      <c r="AY30" s="67"/>
      <c r="AZ30" s="67"/>
    </row>
    <row r="31" spans="1:60" s="64" customFormat="1" x14ac:dyDescent="0.25">
      <c r="A31" s="63"/>
      <c r="B31" s="63"/>
      <c r="C31" s="64" t="str">
        <f>C24</f>
        <v>City 3</v>
      </c>
      <c r="D31" s="75">
        <v>3</v>
      </c>
      <c r="E31" s="78">
        <f>LOOKUP(D31,Assumpt!$D$71:$D$80,Assumpt!$H$71:$H$80)</f>
        <v>40</v>
      </c>
      <c r="I31" s="72">
        <f>I8*$E31+I24</f>
        <v>0</v>
      </c>
      <c r="J31" s="72">
        <f t="shared" ref="J31:AR31" si="15">J8*$E31+J24</f>
        <v>0</v>
      </c>
      <c r="K31" s="72">
        <f t="shared" si="15"/>
        <v>43</v>
      </c>
      <c r="L31" s="72">
        <f t="shared" si="15"/>
        <v>46</v>
      </c>
      <c r="M31" s="72">
        <f t="shared" si="15"/>
        <v>49</v>
      </c>
      <c r="N31" s="72">
        <f t="shared" si="15"/>
        <v>52</v>
      </c>
      <c r="O31" s="72">
        <f t="shared" si="15"/>
        <v>55</v>
      </c>
      <c r="P31" s="72">
        <f t="shared" si="15"/>
        <v>58</v>
      </c>
      <c r="Q31" s="72">
        <f t="shared" si="15"/>
        <v>61</v>
      </c>
      <c r="R31" s="72">
        <f t="shared" si="15"/>
        <v>64</v>
      </c>
      <c r="S31" s="72">
        <f t="shared" si="15"/>
        <v>67</v>
      </c>
      <c r="T31" s="72">
        <f t="shared" si="15"/>
        <v>74</v>
      </c>
      <c r="U31" s="72">
        <f t="shared" si="15"/>
        <v>81</v>
      </c>
      <c r="V31" s="72">
        <f t="shared" si="15"/>
        <v>88</v>
      </c>
      <c r="W31" s="72">
        <f t="shared" si="15"/>
        <v>95</v>
      </c>
      <c r="X31" s="72">
        <f t="shared" si="15"/>
        <v>102</v>
      </c>
      <c r="Y31" s="72">
        <f t="shared" si="15"/>
        <v>109</v>
      </c>
      <c r="Z31" s="72">
        <f t="shared" si="15"/>
        <v>116</v>
      </c>
      <c r="AA31" s="72">
        <f t="shared" si="15"/>
        <v>123</v>
      </c>
      <c r="AB31" s="72">
        <f t="shared" si="15"/>
        <v>130</v>
      </c>
      <c r="AC31" s="72">
        <f t="shared" si="15"/>
        <v>137</v>
      </c>
      <c r="AD31" s="72">
        <f t="shared" si="15"/>
        <v>141</v>
      </c>
      <c r="AE31" s="72">
        <f t="shared" si="15"/>
        <v>145</v>
      </c>
      <c r="AF31" s="72">
        <f t="shared" si="15"/>
        <v>149</v>
      </c>
      <c r="AG31" s="72">
        <f t="shared" si="15"/>
        <v>153</v>
      </c>
      <c r="AH31" s="72">
        <f t="shared" si="15"/>
        <v>157</v>
      </c>
      <c r="AI31" s="72">
        <f t="shared" si="15"/>
        <v>161</v>
      </c>
      <c r="AJ31" s="72">
        <f t="shared" si="15"/>
        <v>165</v>
      </c>
      <c r="AK31" s="72">
        <f t="shared" si="15"/>
        <v>169</v>
      </c>
      <c r="AL31" s="72">
        <f t="shared" si="15"/>
        <v>173</v>
      </c>
      <c r="AM31" s="72">
        <f t="shared" si="15"/>
        <v>177</v>
      </c>
      <c r="AN31" s="72">
        <f t="shared" si="15"/>
        <v>181</v>
      </c>
      <c r="AO31" s="72">
        <f t="shared" si="15"/>
        <v>185</v>
      </c>
      <c r="AP31" s="72">
        <f t="shared" si="15"/>
        <v>189</v>
      </c>
      <c r="AQ31" s="72">
        <f t="shared" si="15"/>
        <v>193</v>
      </c>
      <c r="AR31" s="72">
        <f t="shared" si="15"/>
        <v>197</v>
      </c>
      <c r="AS31" s="71">
        <f t="shared" ref="AS31:AS36" si="16">SUMIF($3:$3,AS$2,31:31)</f>
        <v>569</v>
      </c>
      <c r="AT31" s="71">
        <f t="shared" ref="AT31:AU31" si="17">SUMIF($3:$3,AT$2,31:31)</f>
        <v>1416</v>
      </c>
      <c r="AU31" s="71">
        <f t="shared" si="17"/>
        <v>2100</v>
      </c>
      <c r="AV31" s="72"/>
      <c r="AX31" s="65"/>
      <c r="AY31" s="65"/>
      <c r="AZ31" s="72"/>
      <c r="BA31" s="65"/>
      <c r="BB31" s="65"/>
      <c r="BC31" s="65"/>
      <c r="BD31" s="65"/>
      <c r="BE31" s="65"/>
      <c r="BF31" s="65"/>
      <c r="BG31" s="65"/>
      <c r="BH31" s="65"/>
    </row>
    <row r="32" spans="1:60" s="64" customFormat="1" x14ac:dyDescent="0.25">
      <c r="A32" s="63"/>
      <c r="B32" s="63"/>
      <c r="C32" s="64" t="str">
        <f t="shared" ref="C32:C36" si="18">C25</f>
        <v>City 1</v>
      </c>
      <c r="D32" s="75">
        <v>1</v>
      </c>
      <c r="E32" s="78">
        <f>LOOKUP(D32,Assumpt!$D$71:$D$80,Assumpt!$H$71:$H$80)</f>
        <v>40</v>
      </c>
      <c r="I32" s="72">
        <f t="shared" ref="I32:AR32" si="19">I9*$E32+I25</f>
        <v>0</v>
      </c>
      <c r="J32" s="72">
        <f t="shared" si="19"/>
        <v>0</v>
      </c>
      <c r="K32" s="72">
        <f t="shared" si="19"/>
        <v>0</v>
      </c>
      <c r="L32" s="72">
        <f t="shared" si="19"/>
        <v>0</v>
      </c>
      <c r="M32" s="72">
        <f t="shared" si="19"/>
        <v>0</v>
      </c>
      <c r="N32" s="72">
        <f t="shared" si="19"/>
        <v>43</v>
      </c>
      <c r="O32" s="72">
        <f t="shared" si="19"/>
        <v>46</v>
      </c>
      <c r="P32" s="72">
        <f t="shared" si="19"/>
        <v>49</v>
      </c>
      <c r="Q32" s="72">
        <f t="shared" si="19"/>
        <v>52</v>
      </c>
      <c r="R32" s="72">
        <f t="shared" si="19"/>
        <v>55</v>
      </c>
      <c r="S32" s="72">
        <f t="shared" si="19"/>
        <v>58</v>
      </c>
      <c r="T32" s="72">
        <f t="shared" si="19"/>
        <v>61</v>
      </c>
      <c r="U32" s="72">
        <f t="shared" si="19"/>
        <v>64</v>
      </c>
      <c r="V32" s="72">
        <f t="shared" si="19"/>
        <v>67</v>
      </c>
      <c r="W32" s="72">
        <f t="shared" si="19"/>
        <v>74</v>
      </c>
      <c r="X32" s="72">
        <f t="shared" si="19"/>
        <v>81</v>
      </c>
      <c r="Y32" s="72">
        <f t="shared" si="19"/>
        <v>88</v>
      </c>
      <c r="Z32" s="72">
        <f t="shared" si="19"/>
        <v>95</v>
      </c>
      <c r="AA32" s="72">
        <f t="shared" si="19"/>
        <v>102</v>
      </c>
      <c r="AB32" s="72">
        <f t="shared" si="19"/>
        <v>109</v>
      </c>
      <c r="AC32" s="72">
        <f t="shared" si="19"/>
        <v>116</v>
      </c>
      <c r="AD32" s="72">
        <f t="shared" si="19"/>
        <v>123</v>
      </c>
      <c r="AE32" s="72">
        <f t="shared" si="19"/>
        <v>130</v>
      </c>
      <c r="AF32" s="72">
        <f t="shared" si="19"/>
        <v>137</v>
      </c>
      <c r="AG32" s="72">
        <f t="shared" si="19"/>
        <v>141</v>
      </c>
      <c r="AH32" s="72">
        <f t="shared" si="19"/>
        <v>145</v>
      </c>
      <c r="AI32" s="72">
        <f t="shared" si="19"/>
        <v>149</v>
      </c>
      <c r="AJ32" s="72">
        <f t="shared" si="19"/>
        <v>153</v>
      </c>
      <c r="AK32" s="72">
        <f t="shared" si="19"/>
        <v>157</v>
      </c>
      <c r="AL32" s="72">
        <f t="shared" si="19"/>
        <v>161</v>
      </c>
      <c r="AM32" s="72">
        <f t="shared" si="19"/>
        <v>165</v>
      </c>
      <c r="AN32" s="72">
        <f t="shared" si="19"/>
        <v>169</v>
      </c>
      <c r="AO32" s="72">
        <f t="shared" si="19"/>
        <v>173</v>
      </c>
      <c r="AP32" s="72">
        <f t="shared" si="19"/>
        <v>177</v>
      </c>
      <c r="AQ32" s="72">
        <f t="shared" si="19"/>
        <v>181</v>
      </c>
      <c r="AR32" s="72">
        <f t="shared" si="19"/>
        <v>185</v>
      </c>
      <c r="AS32" s="71">
        <f t="shared" si="16"/>
        <v>364</v>
      </c>
      <c r="AT32" s="71">
        <f t="shared" ref="AT32:AU36" si="20">SUMIF($3:$3,AT$2,32:32)</f>
        <v>1186</v>
      </c>
      <c r="AU32" s="71">
        <f t="shared" si="20"/>
        <v>1956</v>
      </c>
      <c r="AV32" s="72"/>
      <c r="AX32" s="72"/>
      <c r="AY32" s="65"/>
      <c r="AZ32" s="72"/>
      <c r="BA32" s="65"/>
      <c r="BB32" s="65"/>
      <c r="BC32" s="65"/>
      <c r="BD32" s="65"/>
      <c r="BE32" s="65"/>
      <c r="BF32" s="65"/>
      <c r="BG32" s="65"/>
      <c r="BH32" s="65"/>
    </row>
    <row r="33" spans="1:63" s="64" customFormat="1" x14ac:dyDescent="0.25">
      <c r="A33" s="63"/>
      <c r="B33" s="63"/>
      <c r="C33" s="64" t="str">
        <f t="shared" si="18"/>
        <v>City 2</v>
      </c>
      <c r="D33" s="75">
        <v>2</v>
      </c>
      <c r="E33" s="78">
        <f>LOOKUP(D33,Assumpt!$D$71:$D$80,Assumpt!$H$71:$H$80)</f>
        <v>40</v>
      </c>
      <c r="I33" s="72">
        <f t="shared" ref="I33:AR33" si="21">I10*$E33+I26</f>
        <v>0</v>
      </c>
      <c r="J33" s="72">
        <f t="shared" si="21"/>
        <v>0</v>
      </c>
      <c r="K33" s="72">
        <f t="shared" si="21"/>
        <v>0</v>
      </c>
      <c r="L33" s="72">
        <f t="shared" si="21"/>
        <v>0</v>
      </c>
      <c r="M33" s="72">
        <f t="shared" si="21"/>
        <v>0</v>
      </c>
      <c r="N33" s="72">
        <f t="shared" si="21"/>
        <v>0</v>
      </c>
      <c r="O33" s="72">
        <f t="shared" si="21"/>
        <v>43</v>
      </c>
      <c r="P33" s="72">
        <f t="shared" si="21"/>
        <v>46</v>
      </c>
      <c r="Q33" s="72">
        <f t="shared" si="21"/>
        <v>49</v>
      </c>
      <c r="R33" s="72">
        <f t="shared" si="21"/>
        <v>52</v>
      </c>
      <c r="S33" s="72">
        <f t="shared" si="21"/>
        <v>55</v>
      </c>
      <c r="T33" s="72">
        <f t="shared" si="21"/>
        <v>58</v>
      </c>
      <c r="U33" s="72">
        <f t="shared" si="21"/>
        <v>61</v>
      </c>
      <c r="V33" s="72">
        <f t="shared" si="21"/>
        <v>64</v>
      </c>
      <c r="W33" s="72">
        <f t="shared" si="21"/>
        <v>67</v>
      </c>
      <c r="X33" s="72">
        <f t="shared" si="21"/>
        <v>74</v>
      </c>
      <c r="Y33" s="72">
        <f t="shared" si="21"/>
        <v>81</v>
      </c>
      <c r="Z33" s="72">
        <f t="shared" si="21"/>
        <v>88</v>
      </c>
      <c r="AA33" s="72">
        <f t="shared" si="21"/>
        <v>95</v>
      </c>
      <c r="AB33" s="72">
        <f t="shared" si="21"/>
        <v>102</v>
      </c>
      <c r="AC33" s="72">
        <f t="shared" si="21"/>
        <v>109</v>
      </c>
      <c r="AD33" s="72">
        <f t="shared" si="21"/>
        <v>116</v>
      </c>
      <c r="AE33" s="72">
        <f t="shared" si="21"/>
        <v>123</v>
      </c>
      <c r="AF33" s="72">
        <f t="shared" si="21"/>
        <v>130</v>
      </c>
      <c r="AG33" s="72">
        <f t="shared" si="21"/>
        <v>137</v>
      </c>
      <c r="AH33" s="72">
        <f t="shared" si="21"/>
        <v>141</v>
      </c>
      <c r="AI33" s="72">
        <f t="shared" si="21"/>
        <v>145</v>
      </c>
      <c r="AJ33" s="72">
        <f t="shared" si="21"/>
        <v>149</v>
      </c>
      <c r="AK33" s="72">
        <f t="shared" si="21"/>
        <v>153</v>
      </c>
      <c r="AL33" s="72">
        <f t="shared" si="21"/>
        <v>157</v>
      </c>
      <c r="AM33" s="72">
        <f t="shared" si="21"/>
        <v>161</v>
      </c>
      <c r="AN33" s="72">
        <f t="shared" si="21"/>
        <v>165</v>
      </c>
      <c r="AO33" s="72">
        <f t="shared" si="21"/>
        <v>169</v>
      </c>
      <c r="AP33" s="72">
        <f t="shared" si="21"/>
        <v>173</v>
      </c>
      <c r="AQ33" s="72">
        <f t="shared" si="21"/>
        <v>177</v>
      </c>
      <c r="AR33" s="72">
        <f t="shared" si="21"/>
        <v>181</v>
      </c>
      <c r="AS33" s="71">
        <f t="shared" si="16"/>
        <v>303</v>
      </c>
      <c r="AT33" s="71">
        <f t="shared" si="20"/>
        <v>1110</v>
      </c>
      <c r="AU33" s="71">
        <f t="shared" si="20"/>
        <v>1908</v>
      </c>
      <c r="AV33" s="72"/>
      <c r="AX33" s="65"/>
      <c r="AY33" s="65"/>
      <c r="AZ33" s="72"/>
      <c r="BA33" s="65"/>
      <c r="BB33" s="65"/>
      <c r="BC33" s="65"/>
      <c r="BD33" s="65"/>
      <c r="BE33" s="65"/>
      <c r="BF33" s="65"/>
      <c r="BG33" s="65"/>
      <c r="BH33" s="65"/>
    </row>
    <row r="34" spans="1:63" s="64" customFormat="1" x14ac:dyDescent="0.25">
      <c r="A34" s="63"/>
      <c r="B34" s="63"/>
      <c r="C34" s="64" t="str">
        <f t="shared" si="18"/>
        <v>City 9</v>
      </c>
      <c r="D34" s="75">
        <v>9</v>
      </c>
      <c r="E34" s="78">
        <f>LOOKUP(D34,Assumpt!$D$71:$D$80,Assumpt!$H$71:$H$80)</f>
        <v>20</v>
      </c>
      <c r="I34" s="72">
        <f t="shared" ref="I34:AR34" si="22">I11*$E34+I27</f>
        <v>0</v>
      </c>
      <c r="J34" s="72">
        <f t="shared" si="22"/>
        <v>0</v>
      </c>
      <c r="K34" s="72">
        <f t="shared" si="22"/>
        <v>0</v>
      </c>
      <c r="L34" s="72">
        <f t="shared" si="22"/>
        <v>0</v>
      </c>
      <c r="M34" s="72">
        <f t="shared" si="22"/>
        <v>0</v>
      </c>
      <c r="N34" s="72">
        <f t="shared" si="22"/>
        <v>0</v>
      </c>
      <c r="O34" s="72">
        <f t="shared" si="22"/>
        <v>0</v>
      </c>
      <c r="P34" s="72">
        <f t="shared" si="22"/>
        <v>23</v>
      </c>
      <c r="Q34" s="72">
        <f t="shared" si="22"/>
        <v>26</v>
      </c>
      <c r="R34" s="72">
        <f t="shared" si="22"/>
        <v>29</v>
      </c>
      <c r="S34" s="72">
        <f t="shared" si="22"/>
        <v>32</v>
      </c>
      <c r="T34" s="72">
        <f t="shared" si="22"/>
        <v>35</v>
      </c>
      <c r="U34" s="72">
        <f t="shared" si="22"/>
        <v>38</v>
      </c>
      <c r="V34" s="72">
        <f t="shared" si="22"/>
        <v>41</v>
      </c>
      <c r="W34" s="72">
        <f t="shared" si="22"/>
        <v>44</v>
      </c>
      <c r="X34" s="72">
        <f t="shared" si="22"/>
        <v>47</v>
      </c>
      <c r="Y34" s="72">
        <f t="shared" si="22"/>
        <v>54</v>
      </c>
      <c r="Z34" s="72">
        <f t="shared" si="22"/>
        <v>61</v>
      </c>
      <c r="AA34" s="72">
        <f t="shared" si="22"/>
        <v>68</v>
      </c>
      <c r="AB34" s="72">
        <f t="shared" si="22"/>
        <v>75</v>
      </c>
      <c r="AC34" s="72">
        <f t="shared" si="22"/>
        <v>82</v>
      </c>
      <c r="AD34" s="72">
        <f t="shared" si="22"/>
        <v>89</v>
      </c>
      <c r="AE34" s="72">
        <f t="shared" si="22"/>
        <v>96</v>
      </c>
      <c r="AF34" s="72">
        <f t="shared" si="22"/>
        <v>103</v>
      </c>
      <c r="AG34" s="72">
        <f t="shared" si="22"/>
        <v>110</v>
      </c>
      <c r="AH34" s="72">
        <f t="shared" si="22"/>
        <v>117</v>
      </c>
      <c r="AI34" s="72">
        <f t="shared" si="22"/>
        <v>121</v>
      </c>
      <c r="AJ34" s="72">
        <f t="shared" si="22"/>
        <v>125</v>
      </c>
      <c r="AK34" s="72">
        <f t="shared" si="22"/>
        <v>129</v>
      </c>
      <c r="AL34" s="72">
        <f t="shared" si="22"/>
        <v>133</v>
      </c>
      <c r="AM34" s="72">
        <f t="shared" si="22"/>
        <v>137</v>
      </c>
      <c r="AN34" s="72">
        <f t="shared" si="22"/>
        <v>141</v>
      </c>
      <c r="AO34" s="72">
        <f t="shared" si="22"/>
        <v>145</v>
      </c>
      <c r="AP34" s="72">
        <f t="shared" si="22"/>
        <v>149</v>
      </c>
      <c r="AQ34" s="72">
        <f t="shared" si="22"/>
        <v>153</v>
      </c>
      <c r="AR34" s="72">
        <f t="shared" si="22"/>
        <v>157</v>
      </c>
      <c r="AS34" s="71">
        <f t="shared" si="16"/>
        <v>145</v>
      </c>
      <c r="AT34" s="71">
        <f t="shared" si="20"/>
        <v>798</v>
      </c>
      <c r="AU34" s="71">
        <f t="shared" si="20"/>
        <v>1617</v>
      </c>
      <c r="AV34" s="72"/>
      <c r="AX34" s="65"/>
      <c r="AY34" s="65"/>
      <c r="AZ34" s="72"/>
      <c r="BA34" s="65"/>
      <c r="BB34" s="65"/>
      <c r="BC34" s="65"/>
      <c r="BD34" s="65"/>
      <c r="BE34" s="65"/>
      <c r="BF34" s="65"/>
      <c r="BG34" s="65"/>
      <c r="BH34" s="65"/>
    </row>
    <row r="35" spans="1:63" s="64" customFormat="1" x14ac:dyDescent="0.25">
      <c r="A35" s="63"/>
      <c r="B35" s="63"/>
      <c r="C35" s="64" t="str">
        <f t="shared" si="18"/>
        <v>City 5</v>
      </c>
      <c r="D35" s="75">
        <v>5</v>
      </c>
      <c r="E35" s="78">
        <f>LOOKUP(D35,Assumpt!$D$71:$D$80,Assumpt!$H$71:$H$80)</f>
        <v>30</v>
      </c>
      <c r="I35" s="72">
        <f t="shared" ref="I35:AR35" si="23">I12*$E35+I28</f>
        <v>0</v>
      </c>
      <c r="J35" s="72">
        <f t="shared" si="23"/>
        <v>0</v>
      </c>
      <c r="K35" s="72">
        <f t="shared" si="23"/>
        <v>0</v>
      </c>
      <c r="L35" s="72">
        <f t="shared" si="23"/>
        <v>0</v>
      </c>
      <c r="M35" s="72">
        <f t="shared" si="23"/>
        <v>0</v>
      </c>
      <c r="N35" s="72">
        <f t="shared" si="23"/>
        <v>0</v>
      </c>
      <c r="O35" s="72">
        <f t="shared" si="23"/>
        <v>0</v>
      </c>
      <c r="P35" s="72">
        <f t="shared" si="23"/>
        <v>33</v>
      </c>
      <c r="Q35" s="72">
        <f t="shared" si="23"/>
        <v>36</v>
      </c>
      <c r="R35" s="72">
        <f t="shared" si="23"/>
        <v>39</v>
      </c>
      <c r="S35" s="72">
        <f t="shared" si="23"/>
        <v>42</v>
      </c>
      <c r="T35" s="72">
        <f t="shared" si="23"/>
        <v>45</v>
      </c>
      <c r="U35" s="72">
        <f t="shared" si="23"/>
        <v>48</v>
      </c>
      <c r="V35" s="72">
        <f t="shared" si="23"/>
        <v>51</v>
      </c>
      <c r="W35" s="72">
        <f t="shared" si="23"/>
        <v>54</v>
      </c>
      <c r="X35" s="72">
        <f t="shared" si="23"/>
        <v>57</v>
      </c>
      <c r="Y35" s="72">
        <f t="shared" si="23"/>
        <v>64</v>
      </c>
      <c r="Z35" s="72">
        <f t="shared" si="23"/>
        <v>71</v>
      </c>
      <c r="AA35" s="72">
        <f t="shared" si="23"/>
        <v>78</v>
      </c>
      <c r="AB35" s="72">
        <f t="shared" si="23"/>
        <v>85</v>
      </c>
      <c r="AC35" s="72">
        <f t="shared" si="23"/>
        <v>92</v>
      </c>
      <c r="AD35" s="72">
        <f t="shared" si="23"/>
        <v>99</v>
      </c>
      <c r="AE35" s="72">
        <f t="shared" si="23"/>
        <v>106</v>
      </c>
      <c r="AF35" s="72">
        <f t="shared" si="23"/>
        <v>113</v>
      </c>
      <c r="AG35" s="72">
        <f t="shared" si="23"/>
        <v>120</v>
      </c>
      <c r="AH35" s="72">
        <f t="shared" si="23"/>
        <v>127</v>
      </c>
      <c r="AI35" s="72">
        <f t="shared" si="23"/>
        <v>131</v>
      </c>
      <c r="AJ35" s="72">
        <f t="shared" si="23"/>
        <v>135</v>
      </c>
      <c r="AK35" s="72">
        <f t="shared" si="23"/>
        <v>139</v>
      </c>
      <c r="AL35" s="72">
        <f t="shared" si="23"/>
        <v>143</v>
      </c>
      <c r="AM35" s="72">
        <f t="shared" si="23"/>
        <v>147</v>
      </c>
      <c r="AN35" s="72">
        <f t="shared" si="23"/>
        <v>151</v>
      </c>
      <c r="AO35" s="72">
        <f t="shared" si="23"/>
        <v>155</v>
      </c>
      <c r="AP35" s="72">
        <f t="shared" si="23"/>
        <v>159</v>
      </c>
      <c r="AQ35" s="72">
        <f t="shared" si="23"/>
        <v>163</v>
      </c>
      <c r="AR35" s="72">
        <f t="shared" si="23"/>
        <v>167</v>
      </c>
      <c r="AS35" s="71">
        <f t="shared" si="16"/>
        <v>195</v>
      </c>
      <c r="AT35" s="71">
        <f t="shared" si="20"/>
        <v>918</v>
      </c>
      <c r="AU35" s="71">
        <f t="shared" si="20"/>
        <v>1737</v>
      </c>
      <c r="AV35" s="72"/>
      <c r="AX35" s="65"/>
      <c r="AY35" s="65"/>
      <c r="AZ35" s="72"/>
      <c r="BA35" s="65"/>
      <c r="BB35" s="65"/>
      <c r="BC35" s="65"/>
      <c r="BD35" s="65"/>
      <c r="BE35" s="65"/>
      <c r="BF35" s="65"/>
      <c r="BG35" s="65"/>
      <c r="BH35" s="65"/>
    </row>
    <row r="36" spans="1:63" s="64" customFormat="1" x14ac:dyDescent="0.25">
      <c r="A36" s="63"/>
      <c r="B36" s="63"/>
      <c r="C36" s="64" t="str">
        <f t="shared" si="18"/>
        <v>City 7</v>
      </c>
      <c r="D36" s="75">
        <v>7</v>
      </c>
      <c r="E36" s="78">
        <f>LOOKUP(D36,Assumpt!$D$71:$D$80,Assumpt!$H$71:$H$80)</f>
        <v>20</v>
      </c>
      <c r="I36" s="72">
        <f t="shared" ref="I36:AR36" si="24">I13*$E36+I29</f>
        <v>0</v>
      </c>
      <c r="J36" s="72">
        <f t="shared" si="24"/>
        <v>0</v>
      </c>
      <c r="K36" s="72">
        <f t="shared" si="24"/>
        <v>0</v>
      </c>
      <c r="L36" s="72">
        <f t="shared" si="24"/>
        <v>0</v>
      </c>
      <c r="M36" s="72">
        <f t="shared" si="24"/>
        <v>0</v>
      </c>
      <c r="N36" s="72">
        <f t="shared" si="24"/>
        <v>0</v>
      </c>
      <c r="O36" s="72">
        <f t="shared" si="24"/>
        <v>0</v>
      </c>
      <c r="P36" s="72">
        <f t="shared" si="24"/>
        <v>23</v>
      </c>
      <c r="Q36" s="72">
        <f t="shared" si="24"/>
        <v>26</v>
      </c>
      <c r="R36" s="72">
        <f t="shared" si="24"/>
        <v>29</v>
      </c>
      <c r="S36" s="72">
        <f t="shared" si="24"/>
        <v>32</v>
      </c>
      <c r="T36" s="72">
        <f t="shared" si="24"/>
        <v>35</v>
      </c>
      <c r="U36" s="72">
        <f t="shared" si="24"/>
        <v>38</v>
      </c>
      <c r="V36" s="72">
        <f t="shared" si="24"/>
        <v>41</v>
      </c>
      <c r="W36" s="72">
        <f t="shared" si="24"/>
        <v>44</v>
      </c>
      <c r="X36" s="72">
        <f t="shared" si="24"/>
        <v>47</v>
      </c>
      <c r="Y36" s="72">
        <f t="shared" si="24"/>
        <v>54</v>
      </c>
      <c r="Z36" s="72">
        <f t="shared" si="24"/>
        <v>61</v>
      </c>
      <c r="AA36" s="72">
        <f t="shared" si="24"/>
        <v>68</v>
      </c>
      <c r="AB36" s="72">
        <f t="shared" si="24"/>
        <v>75</v>
      </c>
      <c r="AC36" s="72">
        <f t="shared" si="24"/>
        <v>82</v>
      </c>
      <c r="AD36" s="72">
        <f t="shared" si="24"/>
        <v>89</v>
      </c>
      <c r="AE36" s="72">
        <f t="shared" si="24"/>
        <v>96</v>
      </c>
      <c r="AF36" s="72">
        <f t="shared" si="24"/>
        <v>103</v>
      </c>
      <c r="AG36" s="72">
        <f t="shared" si="24"/>
        <v>110</v>
      </c>
      <c r="AH36" s="72">
        <f t="shared" si="24"/>
        <v>117</v>
      </c>
      <c r="AI36" s="72">
        <f t="shared" si="24"/>
        <v>121</v>
      </c>
      <c r="AJ36" s="72">
        <f t="shared" si="24"/>
        <v>125</v>
      </c>
      <c r="AK36" s="72">
        <f t="shared" si="24"/>
        <v>129</v>
      </c>
      <c r="AL36" s="72">
        <f t="shared" si="24"/>
        <v>133</v>
      </c>
      <c r="AM36" s="72">
        <f t="shared" si="24"/>
        <v>137</v>
      </c>
      <c r="AN36" s="72">
        <f t="shared" si="24"/>
        <v>141</v>
      </c>
      <c r="AO36" s="72">
        <f t="shared" si="24"/>
        <v>145</v>
      </c>
      <c r="AP36" s="72">
        <f t="shared" si="24"/>
        <v>149</v>
      </c>
      <c r="AQ36" s="72">
        <f t="shared" si="24"/>
        <v>153</v>
      </c>
      <c r="AR36" s="72">
        <f t="shared" si="24"/>
        <v>157</v>
      </c>
      <c r="AS36" s="71">
        <f t="shared" si="16"/>
        <v>145</v>
      </c>
      <c r="AT36" s="71">
        <f t="shared" si="20"/>
        <v>798</v>
      </c>
      <c r="AU36" s="71">
        <f t="shared" si="20"/>
        <v>1617</v>
      </c>
      <c r="AV36" s="72"/>
      <c r="AX36" s="65"/>
      <c r="AY36" s="65"/>
      <c r="AZ36" s="72"/>
      <c r="BA36" s="65"/>
      <c r="BB36" s="65"/>
      <c r="BC36" s="65"/>
      <c r="BD36" s="65"/>
      <c r="BE36" s="65"/>
      <c r="BF36" s="65"/>
      <c r="BG36" s="65"/>
      <c r="BH36" s="65"/>
    </row>
    <row r="37" spans="1:63" s="64" customFormat="1" x14ac:dyDescent="0.25">
      <c r="A37" s="63"/>
      <c r="B37" s="63"/>
      <c r="C37" s="64" t="s">
        <v>7</v>
      </c>
      <c r="I37" s="65">
        <f t="shared" ref="I37:T37" si="25">SUM(I31:I36)</f>
        <v>0</v>
      </c>
      <c r="J37" s="66">
        <f t="shared" si="25"/>
        <v>0</v>
      </c>
      <c r="K37" s="65">
        <f t="shared" si="25"/>
        <v>43</v>
      </c>
      <c r="L37" s="65">
        <f t="shared" si="25"/>
        <v>46</v>
      </c>
      <c r="M37" s="66">
        <f t="shared" si="25"/>
        <v>49</v>
      </c>
      <c r="N37" s="65">
        <f t="shared" si="25"/>
        <v>95</v>
      </c>
      <c r="O37" s="66">
        <f t="shared" si="25"/>
        <v>144</v>
      </c>
      <c r="P37" s="65">
        <f t="shared" si="25"/>
        <v>232</v>
      </c>
      <c r="Q37" s="66">
        <f t="shared" si="25"/>
        <v>250</v>
      </c>
      <c r="R37" s="65">
        <f t="shared" si="25"/>
        <v>268</v>
      </c>
      <c r="S37" s="66">
        <f t="shared" si="25"/>
        <v>286</v>
      </c>
      <c r="T37" s="65">
        <f t="shared" si="25"/>
        <v>308</v>
      </c>
      <c r="U37" s="65">
        <f t="shared" ref="U37:AF37" si="26">SUM(U31:U36)</f>
        <v>330</v>
      </c>
      <c r="V37" s="65">
        <f t="shared" si="26"/>
        <v>352</v>
      </c>
      <c r="W37" s="65">
        <f t="shared" si="26"/>
        <v>378</v>
      </c>
      <c r="X37" s="65">
        <f t="shared" si="26"/>
        <v>408</v>
      </c>
      <c r="Y37" s="65">
        <f t="shared" si="26"/>
        <v>450</v>
      </c>
      <c r="Z37" s="65">
        <f t="shared" si="26"/>
        <v>492</v>
      </c>
      <c r="AA37" s="65">
        <f t="shared" si="26"/>
        <v>534</v>
      </c>
      <c r="AB37" s="65">
        <f t="shared" si="26"/>
        <v>576</v>
      </c>
      <c r="AC37" s="65">
        <f t="shared" si="26"/>
        <v>618</v>
      </c>
      <c r="AD37" s="65">
        <f t="shared" si="26"/>
        <v>657</v>
      </c>
      <c r="AE37" s="65">
        <f t="shared" si="26"/>
        <v>696</v>
      </c>
      <c r="AF37" s="65">
        <f t="shared" si="26"/>
        <v>735</v>
      </c>
      <c r="AG37" s="65">
        <f t="shared" ref="AG37:AR37" si="27">SUM(AG31:AG36)</f>
        <v>771</v>
      </c>
      <c r="AH37" s="65">
        <f t="shared" si="27"/>
        <v>804</v>
      </c>
      <c r="AI37" s="65">
        <f t="shared" si="27"/>
        <v>828</v>
      </c>
      <c r="AJ37" s="65">
        <f t="shared" si="27"/>
        <v>852</v>
      </c>
      <c r="AK37" s="65">
        <f t="shared" si="27"/>
        <v>876</v>
      </c>
      <c r="AL37" s="65">
        <f t="shared" si="27"/>
        <v>900</v>
      </c>
      <c r="AM37" s="65">
        <f t="shared" si="27"/>
        <v>924</v>
      </c>
      <c r="AN37" s="65">
        <f t="shared" si="27"/>
        <v>948</v>
      </c>
      <c r="AO37" s="65">
        <f t="shared" si="27"/>
        <v>972</v>
      </c>
      <c r="AP37" s="65">
        <f t="shared" si="27"/>
        <v>996</v>
      </c>
      <c r="AQ37" s="65">
        <f t="shared" si="27"/>
        <v>1020</v>
      </c>
      <c r="AR37" s="65">
        <f t="shared" si="27"/>
        <v>1044</v>
      </c>
      <c r="AS37" s="65"/>
      <c r="AT37" s="65"/>
      <c r="AU37" s="65"/>
      <c r="AV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</row>
    <row r="38" spans="1:63" s="64" customFormat="1" x14ac:dyDescent="0.25">
      <c r="A38" s="63"/>
      <c r="B38" s="63" t="s">
        <v>143</v>
      </c>
      <c r="I38" s="65"/>
      <c r="J38" s="66"/>
      <c r="K38" s="65"/>
      <c r="L38" s="65"/>
      <c r="M38" s="66"/>
      <c r="N38" s="65"/>
      <c r="O38" s="66"/>
      <c r="P38" s="65"/>
      <c r="Q38" s="66"/>
      <c r="R38" s="65"/>
      <c r="S38" s="66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</row>
    <row r="39" spans="1:63" s="64" customFormat="1" x14ac:dyDescent="0.25">
      <c r="A39" s="63"/>
      <c r="B39" s="63"/>
      <c r="C39" s="64" t="str">
        <f>C31</f>
        <v>City 3</v>
      </c>
      <c r="I39" s="81">
        <f>LOOKUP(I16,Assumpt!$D$27:$D$33,Assumpt!$G$27:$G$33)</f>
        <v>0</v>
      </c>
      <c r="J39" s="81">
        <f>LOOKUP(J16,Assumpt!$D$27:$D$33,Assumpt!$G$27:$G$33)</f>
        <v>0</v>
      </c>
      <c r="K39" s="81">
        <f>LOOKUP(K16,Assumpt!$D$27:$D$33,Assumpt!$G$27:$G$33)</f>
        <v>12</v>
      </c>
      <c r="L39" s="81">
        <f>LOOKUP(L16,Assumpt!$D$27:$D$33,Assumpt!$G$27:$G$33)</f>
        <v>12</v>
      </c>
      <c r="M39" s="81">
        <f>LOOKUP(M16,Assumpt!$D$27:$D$33,Assumpt!$G$27:$G$33)</f>
        <v>12</v>
      </c>
      <c r="N39" s="81">
        <f>LOOKUP(N16,Assumpt!$D$27:$D$33,Assumpt!$G$27:$G$33)</f>
        <v>24</v>
      </c>
      <c r="O39" s="81">
        <f>LOOKUP(O16,Assumpt!$D$27:$D$33,Assumpt!$G$27:$G$33)</f>
        <v>24</v>
      </c>
      <c r="P39" s="81">
        <f>LOOKUP(P16,Assumpt!$D$27:$D$33,Assumpt!$G$27:$G$33)</f>
        <v>24</v>
      </c>
      <c r="Q39" s="81">
        <f>LOOKUP(Q16,Assumpt!$D$27:$D$33,Assumpt!$G$27:$G$33)</f>
        <v>24</v>
      </c>
      <c r="R39" s="81">
        <f>LOOKUP(R16,Assumpt!$D$27:$D$33,Assumpt!$G$27:$G$33)</f>
        <v>36</v>
      </c>
      <c r="S39" s="81">
        <f>LOOKUP(S16,Assumpt!$D$27:$D$33,Assumpt!$G$27:$G$33)</f>
        <v>36</v>
      </c>
      <c r="T39" s="81">
        <f>LOOKUP(T16,Assumpt!$D$27:$D$33,Assumpt!$G$27:$G$33)</f>
        <v>36</v>
      </c>
      <c r="U39" s="81">
        <f>LOOKUP(U16,Assumpt!$D$27:$D$33,Assumpt!$G$27:$G$33)</f>
        <v>36</v>
      </c>
      <c r="V39" s="81">
        <f>LOOKUP(V16,Assumpt!$D$27:$D$33,Assumpt!$G$27:$G$33)</f>
        <v>36</v>
      </c>
      <c r="W39" s="81">
        <f>LOOKUP(W16,Assumpt!$D$27:$D$33,Assumpt!$G$27:$G$33)</f>
        <v>30</v>
      </c>
      <c r="X39" s="81">
        <f>LOOKUP(X16,Assumpt!$D$27:$D$33,Assumpt!$G$27:$G$33)</f>
        <v>30</v>
      </c>
      <c r="Y39" s="81">
        <f>LOOKUP(Y16,Assumpt!$D$27:$D$33,Assumpt!$G$27:$G$33)</f>
        <v>30</v>
      </c>
      <c r="Z39" s="81">
        <f>LOOKUP(Z16,Assumpt!$D$27:$D$33,Assumpt!$G$27:$G$33)</f>
        <v>30</v>
      </c>
      <c r="AA39" s="81">
        <f>LOOKUP(AA16,Assumpt!$D$27:$D$33,Assumpt!$G$27:$G$33)</f>
        <v>30</v>
      </c>
      <c r="AB39" s="81">
        <f>LOOKUP(AB16,Assumpt!$D$27:$D$33,Assumpt!$G$27:$G$33)</f>
        <v>30</v>
      </c>
      <c r="AC39" s="81">
        <f>LOOKUP(AC16,Assumpt!$D$27:$D$33,Assumpt!$G$27:$G$33)</f>
        <v>30</v>
      </c>
      <c r="AD39" s="81">
        <f>LOOKUP(AD16,Assumpt!$D$27:$D$33,Assumpt!$G$27:$G$33)</f>
        <v>30</v>
      </c>
      <c r="AE39" s="81">
        <f>LOOKUP(AE16,Assumpt!$D$27:$D$33,Assumpt!$G$27:$G$33)</f>
        <v>30</v>
      </c>
      <c r="AF39" s="81">
        <f>LOOKUP(AF16,Assumpt!$D$27:$D$33,Assumpt!$G$27:$G$33)</f>
        <v>30</v>
      </c>
      <c r="AG39" s="81">
        <f>LOOKUP(AG16,Assumpt!$D$27:$D$33,Assumpt!$G$27:$G$33)</f>
        <v>30</v>
      </c>
      <c r="AH39" s="81">
        <f>LOOKUP(AH16,Assumpt!$D$27:$D$33,Assumpt!$G$27:$G$33)</f>
        <v>40</v>
      </c>
      <c r="AI39" s="81">
        <f>LOOKUP(AI16,Assumpt!$D$27:$D$33,Assumpt!$G$27:$G$33)</f>
        <v>40</v>
      </c>
      <c r="AJ39" s="81">
        <f>LOOKUP(AJ16,Assumpt!$D$27:$D$33,Assumpt!$G$27:$G$33)</f>
        <v>40</v>
      </c>
      <c r="AK39" s="81">
        <f>LOOKUP(AK16,Assumpt!$D$27:$D$33,Assumpt!$G$27:$G$33)</f>
        <v>30</v>
      </c>
      <c r="AL39" s="81">
        <f>LOOKUP(AL16,Assumpt!$D$27:$D$33,Assumpt!$G$27:$G$33)</f>
        <v>30</v>
      </c>
      <c r="AM39" s="81">
        <f>LOOKUP(AM16,Assumpt!$D$27:$D$33,Assumpt!$G$27:$G$33)</f>
        <v>30</v>
      </c>
      <c r="AN39" s="81">
        <f>LOOKUP(AN16,Assumpt!$D$27:$D$33,Assumpt!$G$27:$G$33)</f>
        <v>30</v>
      </c>
      <c r="AO39" s="81">
        <f>LOOKUP(AO16,Assumpt!$D$27:$D$33,Assumpt!$G$27:$G$33)</f>
        <v>30</v>
      </c>
      <c r="AP39" s="81">
        <f>LOOKUP(AP16,Assumpt!$D$27:$D$33,Assumpt!$G$27:$G$33)</f>
        <v>30</v>
      </c>
      <c r="AQ39" s="81">
        <f>LOOKUP(AQ16,Assumpt!$D$27:$D$33,Assumpt!$G$27:$G$33)</f>
        <v>30</v>
      </c>
      <c r="AR39" s="81">
        <f>LOOKUP(AR16,Assumpt!$D$27:$D$33,Assumpt!$G$27:$G$33)</f>
        <v>30</v>
      </c>
      <c r="AS39" s="65"/>
      <c r="AT39" s="65"/>
      <c r="AU39" s="65"/>
      <c r="AV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</row>
    <row r="40" spans="1:63" s="64" customFormat="1" x14ac:dyDescent="0.25">
      <c r="A40" s="63"/>
      <c r="B40" s="63"/>
      <c r="C40" s="64" t="str">
        <f t="shared" ref="C40:C44" si="28">C32</f>
        <v>City 1</v>
      </c>
      <c r="I40" s="81">
        <f>LOOKUP(I17,Assumpt!$D$27:$D$33,Assumpt!$G$27:$G$33)</f>
        <v>0</v>
      </c>
      <c r="J40" s="81">
        <f>LOOKUP(J17,Assumpt!$D$27:$D$33,Assumpt!$G$27:$G$33)</f>
        <v>0</v>
      </c>
      <c r="K40" s="81">
        <f>LOOKUP(K17,Assumpt!$D$27:$D$33,Assumpt!$G$27:$G$33)</f>
        <v>0</v>
      </c>
      <c r="L40" s="81">
        <f>LOOKUP(L17,Assumpt!$D$27:$D$33,Assumpt!$G$27:$G$33)</f>
        <v>0</v>
      </c>
      <c r="M40" s="81">
        <f>LOOKUP(M17,Assumpt!$D$27:$D$33,Assumpt!$G$27:$G$33)</f>
        <v>0</v>
      </c>
      <c r="N40" s="81">
        <f>LOOKUP(N17,Assumpt!$D$27:$D$33,Assumpt!$G$27:$G$33)</f>
        <v>12</v>
      </c>
      <c r="O40" s="81">
        <f>LOOKUP(O17,Assumpt!$D$27:$D$33,Assumpt!$G$27:$G$33)</f>
        <v>12</v>
      </c>
      <c r="P40" s="81">
        <f>LOOKUP(P17,Assumpt!$D$27:$D$33,Assumpt!$G$27:$G$33)</f>
        <v>12</v>
      </c>
      <c r="Q40" s="81">
        <f>LOOKUP(Q17,Assumpt!$D$27:$D$33,Assumpt!$G$27:$G$33)</f>
        <v>24</v>
      </c>
      <c r="R40" s="81">
        <f>LOOKUP(R17,Assumpt!$D$27:$D$33,Assumpt!$G$27:$G$33)</f>
        <v>24</v>
      </c>
      <c r="S40" s="81">
        <f>LOOKUP(S17,Assumpt!$D$27:$D$33,Assumpt!$G$27:$G$33)</f>
        <v>24</v>
      </c>
      <c r="T40" s="81">
        <f>LOOKUP(T17,Assumpt!$D$27:$D$33,Assumpt!$G$27:$G$33)</f>
        <v>24</v>
      </c>
      <c r="U40" s="81">
        <f>LOOKUP(U17,Assumpt!$D$27:$D$33,Assumpt!$G$27:$G$33)</f>
        <v>36</v>
      </c>
      <c r="V40" s="81">
        <f>LOOKUP(V17,Assumpt!$D$27:$D$33,Assumpt!$G$27:$G$33)</f>
        <v>36</v>
      </c>
      <c r="W40" s="81">
        <f>LOOKUP(W17,Assumpt!$D$27:$D$33,Assumpt!$G$27:$G$33)</f>
        <v>36</v>
      </c>
      <c r="X40" s="81">
        <f>LOOKUP(X17,Assumpt!$D$27:$D$33,Assumpt!$G$27:$G$33)</f>
        <v>36</v>
      </c>
      <c r="Y40" s="81">
        <f>LOOKUP(Y17,Assumpt!$D$27:$D$33,Assumpt!$G$27:$G$33)</f>
        <v>36</v>
      </c>
      <c r="Z40" s="81">
        <f>LOOKUP(Z17,Assumpt!$D$27:$D$33,Assumpt!$G$27:$G$33)</f>
        <v>30</v>
      </c>
      <c r="AA40" s="81">
        <f>LOOKUP(AA17,Assumpt!$D$27:$D$33,Assumpt!$G$27:$G$33)</f>
        <v>30</v>
      </c>
      <c r="AB40" s="81">
        <f>LOOKUP(AB17,Assumpt!$D$27:$D$33,Assumpt!$G$27:$G$33)</f>
        <v>30</v>
      </c>
      <c r="AC40" s="81">
        <f>LOOKUP(AC17,Assumpt!$D$27:$D$33,Assumpt!$G$27:$G$33)</f>
        <v>30</v>
      </c>
      <c r="AD40" s="81">
        <f>LOOKUP(AD17,Assumpt!$D$27:$D$33,Assumpt!$G$27:$G$33)</f>
        <v>30</v>
      </c>
      <c r="AE40" s="81">
        <f>LOOKUP(AE17,Assumpt!$D$27:$D$33,Assumpt!$G$27:$G$33)</f>
        <v>30</v>
      </c>
      <c r="AF40" s="81">
        <f>LOOKUP(AF17,Assumpt!$D$27:$D$33,Assumpt!$G$27:$G$33)</f>
        <v>30</v>
      </c>
      <c r="AG40" s="81">
        <f>LOOKUP(AG17,Assumpt!$D$27:$D$33,Assumpt!$G$27:$G$33)</f>
        <v>30</v>
      </c>
      <c r="AH40" s="81">
        <f>LOOKUP(AH17,Assumpt!$D$27:$D$33,Assumpt!$G$27:$G$33)</f>
        <v>30</v>
      </c>
      <c r="AI40" s="81">
        <f>LOOKUP(AI17,Assumpt!$D$27:$D$33,Assumpt!$G$27:$G$33)</f>
        <v>30</v>
      </c>
      <c r="AJ40" s="81">
        <f>LOOKUP(AJ17,Assumpt!$D$27:$D$33,Assumpt!$G$27:$G$33)</f>
        <v>30</v>
      </c>
      <c r="AK40" s="81">
        <f>LOOKUP(AK17,Assumpt!$D$27:$D$33,Assumpt!$G$27:$G$33)</f>
        <v>40</v>
      </c>
      <c r="AL40" s="81">
        <f>LOOKUP(AL17,Assumpt!$D$27:$D$33,Assumpt!$G$27:$G$33)</f>
        <v>40</v>
      </c>
      <c r="AM40" s="81">
        <f>LOOKUP(AM17,Assumpt!$D$27:$D$33,Assumpt!$G$27:$G$33)</f>
        <v>40</v>
      </c>
      <c r="AN40" s="81">
        <f>LOOKUP(AN17,Assumpt!$D$27:$D$33,Assumpt!$G$27:$G$33)</f>
        <v>30</v>
      </c>
      <c r="AO40" s="81">
        <f>LOOKUP(AO17,Assumpt!$D$27:$D$33,Assumpt!$G$27:$G$33)</f>
        <v>30</v>
      </c>
      <c r="AP40" s="81">
        <f>LOOKUP(AP17,Assumpt!$D$27:$D$33,Assumpt!$G$27:$G$33)</f>
        <v>30</v>
      </c>
      <c r="AQ40" s="81">
        <f>LOOKUP(AQ17,Assumpt!$D$27:$D$33,Assumpt!$G$27:$G$33)</f>
        <v>30</v>
      </c>
      <c r="AR40" s="81">
        <f>LOOKUP(AR17,Assumpt!$D$27:$D$33,Assumpt!$G$27:$G$33)</f>
        <v>30</v>
      </c>
      <c r="AS40" s="71">
        <f t="shared" ref="AS40:AU44" si="29">AVERAGEIF($3:$3,AS$2,40:40)</f>
        <v>11</v>
      </c>
      <c r="AT40" s="71">
        <f t="shared" si="29"/>
        <v>32.5</v>
      </c>
      <c r="AU40" s="71">
        <f t="shared" si="29"/>
        <v>32.5</v>
      </c>
      <c r="AV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</row>
    <row r="41" spans="1:63" s="64" customFormat="1" x14ac:dyDescent="0.25">
      <c r="A41" s="63"/>
      <c r="B41" s="63"/>
      <c r="C41" s="64" t="str">
        <f t="shared" si="28"/>
        <v>City 2</v>
      </c>
      <c r="I41" s="81">
        <f>LOOKUP(I18,Assumpt!$D$27:$D$33,Assumpt!$G$27:$G$33)</f>
        <v>0</v>
      </c>
      <c r="J41" s="81">
        <f>LOOKUP(J18,Assumpt!$D$27:$D$33,Assumpt!$G$27:$G$33)</f>
        <v>0</v>
      </c>
      <c r="K41" s="81">
        <f>LOOKUP(K18,Assumpt!$D$27:$D$33,Assumpt!$G$27:$G$33)</f>
        <v>0</v>
      </c>
      <c r="L41" s="81">
        <f>LOOKUP(L18,Assumpt!$D$27:$D$33,Assumpt!$G$27:$G$33)</f>
        <v>0</v>
      </c>
      <c r="M41" s="81">
        <f>LOOKUP(M18,Assumpt!$D$27:$D$33,Assumpt!$G$27:$G$33)</f>
        <v>0</v>
      </c>
      <c r="N41" s="81">
        <f>LOOKUP(N18,Assumpt!$D$27:$D$33,Assumpt!$G$27:$G$33)</f>
        <v>0</v>
      </c>
      <c r="O41" s="81">
        <f>LOOKUP(O18,Assumpt!$D$27:$D$33,Assumpt!$G$27:$G$33)</f>
        <v>12</v>
      </c>
      <c r="P41" s="81">
        <f>LOOKUP(P18,Assumpt!$D$27:$D$33,Assumpt!$G$27:$G$33)</f>
        <v>12</v>
      </c>
      <c r="Q41" s="81">
        <f>LOOKUP(Q18,Assumpt!$D$27:$D$33,Assumpt!$G$27:$G$33)</f>
        <v>12</v>
      </c>
      <c r="R41" s="81">
        <f>LOOKUP(R18,Assumpt!$D$27:$D$33,Assumpt!$G$27:$G$33)</f>
        <v>24</v>
      </c>
      <c r="S41" s="81">
        <f>LOOKUP(S18,Assumpt!$D$27:$D$33,Assumpt!$G$27:$G$33)</f>
        <v>24</v>
      </c>
      <c r="T41" s="81">
        <f>LOOKUP(T18,Assumpt!$D$27:$D$33,Assumpt!$G$27:$G$33)</f>
        <v>24</v>
      </c>
      <c r="U41" s="81">
        <f>LOOKUP(U18,Assumpt!$D$27:$D$33,Assumpt!$G$27:$G$33)</f>
        <v>24</v>
      </c>
      <c r="V41" s="81">
        <f>LOOKUP(V18,Assumpt!$D$27:$D$33,Assumpt!$G$27:$G$33)</f>
        <v>36</v>
      </c>
      <c r="W41" s="81">
        <f>LOOKUP(W18,Assumpt!$D$27:$D$33,Assumpt!$G$27:$G$33)</f>
        <v>36</v>
      </c>
      <c r="X41" s="81">
        <f>LOOKUP(X18,Assumpt!$D$27:$D$33,Assumpt!$G$27:$G$33)</f>
        <v>36</v>
      </c>
      <c r="Y41" s="81">
        <f>LOOKUP(Y18,Assumpt!$D$27:$D$33,Assumpt!$G$27:$G$33)</f>
        <v>36</v>
      </c>
      <c r="Z41" s="81">
        <f>LOOKUP(Z18,Assumpt!$D$27:$D$33,Assumpt!$G$27:$G$33)</f>
        <v>36</v>
      </c>
      <c r="AA41" s="81">
        <f>LOOKUP(AA18,Assumpt!$D$27:$D$33,Assumpt!$G$27:$G$33)</f>
        <v>30</v>
      </c>
      <c r="AB41" s="81">
        <f>LOOKUP(AB18,Assumpt!$D$27:$D$33,Assumpt!$G$27:$G$33)</f>
        <v>30</v>
      </c>
      <c r="AC41" s="81">
        <f>LOOKUP(AC18,Assumpt!$D$27:$D$33,Assumpt!$G$27:$G$33)</f>
        <v>30</v>
      </c>
      <c r="AD41" s="81">
        <f>LOOKUP(AD18,Assumpt!$D$27:$D$33,Assumpt!$G$27:$G$33)</f>
        <v>30</v>
      </c>
      <c r="AE41" s="81">
        <f>LOOKUP(AE18,Assumpt!$D$27:$D$33,Assumpt!$G$27:$G$33)</f>
        <v>30</v>
      </c>
      <c r="AF41" s="81">
        <f>LOOKUP(AF18,Assumpt!$D$27:$D$33,Assumpt!$G$27:$G$33)</f>
        <v>30</v>
      </c>
      <c r="AG41" s="81">
        <f>LOOKUP(AG18,Assumpt!$D$27:$D$33,Assumpt!$G$27:$G$33)</f>
        <v>30</v>
      </c>
      <c r="AH41" s="81">
        <f>LOOKUP(AH18,Assumpt!$D$27:$D$33,Assumpt!$G$27:$G$33)</f>
        <v>30</v>
      </c>
      <c r="AI41" s="81">
        <f>LOOKUP(AI18,Assumpt!$D$27:$D$33,Assumpt!$G$27:$G$33)</f>
        <v>30</v>
      </c>
      <c r="AJ41" s="81">
        <f>LOOKUP(AJ18,Assumpt!$D$27:$D$33,Assumpt!$G$27:$G$33)</f>
        <v>30</v>
      </c>
      <c r="AK41" s="81">
        <f>LOOKUP(AK18,Assumpt!$D$27:$D$33,Assumpt!$G$27:$G$33)</f>
        <v>30</v>
      </c>
      <c r="AL41" s="81">
        <f>LOOKUP(AL18,Assumpt!$D$27:$D$33,Assumpt!$G$27:$G$33)</f>
        <v>40</v>
      </c>
      <c r="AM41" s="81">
        <f>LOOKUP(AM18,Assumpt!$D$27:$D$33,Assumpt!$G$27:$G$33)</f>
        <v>40</v>
      </c>
      <c r="AN41" s="81">
        <f>LOOKUP(AN18,Assumpt!$D$27:$D$33,Assumpt!$G$27:$G$33)</f>
        <v>40</v>
      </c>
      <c r="AO41" s="81">
        <f>LOOKUP(AO18,Assumpt!$D$27:$D$33,Assumpt!$G$27:$G$33)</f>
        <v>30</v>
      </c>
      <c r="AP41" s="81">
        <f>LOOKUP(AP18,Assumpt!$D$27:$D$33,Assumpt!$G$27:$G$33)</f>
        <v>30</v>
      </c>
      <c r="AQ41" s="81">
        <f>LOOKUP(AQ18,Assumpt!$D$27:$D$33,Assumpt!$G$27:$G$33)</f>
        <v>30</v>
      </c>
      <c r="AR41" s="81">
        <f>LOOKUP(AR18,Assumpt!$D$27:$D$33,Assumpt!$G$27:$G$33)</f>
        <v>30</v>
      </c>
      <c r="AS41" s="71">
        <f t="shared" si="29"/>
        <v>9</v>
      </c>
      <c r="AT41" s="71">
        <f t="shared" si="29"/>
        <v>32</v>
      </c>
      <c r="AU41" s="71">
        <f t="shared" si="29"/>
        <v>32.5</v>
      </c>
      <c r="AV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</row>
    <row r="42" spans="1:63" s="64" customFormat="1" x14ac:dyDescent="0.25">
      <c r="A42" s="63"/>
      <c r="B42" s="63"/>
      <c r="C42" s="64" t="str">
        <f t="shared" si="28"/>
        <v>City 9</v>
      </c>
      <c r="I42" s="81">
        <f>LOOKUP(I19,Assumpt!$D$27:$D$33,Assumpt!$G$27:$G$33)</f>
        <v>0</v>
      </c>
      <c r="J42" s="81">
        <f>LOOKUP(J19,Assumpt!$D$27:$D$33,Assumpt!$G$27:$G$33)</f>
        <v>0</v>
      </c>
      <c r="K42" s="81">
        <f>LOOKUP(K19,Assumpt!$D$27:$D$33,Assumpt!$G$27:$G$33)</f>
        <v>0</v>
      </c>
      <c r="L42" s="81">
        <f>LOOKUP(L19,Assumpt!$D$27:$D$33,Assumpt!$G$27:$G$33)</f>
        <v>0</v>
      </c>
      <c r="M42" s="81">
        <f>LOOKUP(M19,Assumpt!$D$27:$D$33,Assumpt!$G$27:$G$33)</f>
        <v>0</v>
      </c>
      <c r="N42" s="81">
        <f>LOOKUP(N19,Assumpt!$D$27:$D$33,Assumpt!$G$27:$G$33)</f>
        <v>0</v>
      </c>
      <c r="O42" s="81">
        <f>LOOKUP(O19,Assumpt!$D$27:$D$33,Assumpt!$G$27:$G$33)</f>
        <v>0</v>
      </c>
      <c r="P42" s="81">
        <f>LOOKUP(P19,Assumpt!$D$27:$D$33,Assumpt!$G$27:$G$33)</f>
        <v>12</v>
      </c>
      <c r="Q42" s="81">
        <f>LOOKUP(Q19,Assumpt!$D$27:$D$33,Assumpt!$G$27:$G$33)</f>
        <v>12</v>
      </c>
      <c r="R42" s="81">
        <f>LOOKUP(R19,Assumpt!$D$27:$D$33,Assumpt!$G$27:$G$33)</f>
        <v>12</v>
      </c>
      <c r="S42" s="81">
        <f>LOOKUP(S19,Assumpt!$D$27:$D$33,Assumpt!$G$27:$G$33)</f>
        <v>24</v>
      </c>
      <c r="T42" s="81">
        <f>LOOKUP(T19,Assumpt!$D$27:$D$33,Assumpt!$G$27:$G$33)</f>
        <v>24</v>
      </c>
      <c r="U42" s="81">
        <f>LOOKUP(U19,Assumpt!$D$27:$D$33,Assumpt!$G$27:$G$33)</f>
        <v>24</v>
      </c>
      <c r="V42" s="81">
        <f>LOOKUP(V19,Assumpt!$D$27:$D$33,Assumpt!$G$27:$G$33)</f>
        <v>24</v>
      </c>
      <c r="W42" s="81">
        <f>LOOKUP(W19,Assumpt!$D$27:$D$33,Assumpt!$G$27:$G$33)</f>
        <v>36</v>
      </c>
      <c r="X42" s="81">
        <f>LOOKUP(X19,Assumpt!$D$27:$D$33,Assumpt!$G$27:$G$33)</f>
        <v>36</v>
      </c>
      <c r="Y42" s="81">
        <f>LOOKUP(Y19,Assumpt!$D$27:$D$33,Assumpt!$G$27:$G$33)</f>
        <v>36</v>
      </c>
      <c r="Z42" s="81">
        <f>LOOKUP(Z19,Assumpt!$D$27:$D$33,Assumpt!$G$27:$G$33)</f>
        <v>36</v>
      </c>
      <c r="AA42" s="81">
        <f>LOOKUP(AA19,Assumpt!$D$27:$D$33,Assumpt!$G$27:$G$33)</f>
        <v>36</v>
      </c>
      <c r="AB42" s="81">
        <f>LOOKUP(AB19,Assumpt!$D$27:$D$33,Assumpt!$G$27:$G$33)</f>
        <v>30</v>
      </c>
      <c r="AC42" s="81">
        <f>LOOKUP(AC19,Assumpt!$D$27:$D$33,Assumpt!$G$27:$G$33)</f>
        <v>30</v>
      </c>
      <c r="AD42" s="81">
        <f>LOOKUP(AD19,Assumpt!$D$27:$D$33,Assumpt!$G$27:$G$33)</f>
        <v>30</v>
      </c>
      <c r="AE42" s="81">
        <f>LOOKUP(AE19,Assumpt!$D$27:$D$33,Assumpt!$G$27:$G$33)</f>
        <v>30</v>
      </c>
      <c r="AF42" s="81">
        <f>LOOKUP(AF19,Assumpt!$D$27:$D$33,Assumpt!$G$27:$G$33)</f>
        <v>30</v>
      </c>
      <c r="AG42" s="81">
        <f>LOOKUP(AG19,Assumpt!$D$27:$D$33,Assumpt!$G$27:$G$33)</f>
        <v>30</v>
      </c>
      <c r="AH42" s="81">
        <f>LOOKUP(AH19,Assumpt!$D$27:$D$33,Assumpt!$G$27:$G$33)</f>
        <v>30</v>
      </c>
      <c r="AI42" s="81">
        <f>LOOKUP(AI19,Assumpt!$D$27:$D$33,Assumpt!$G$27:$G$33)</f>
        <v>30</v>
      </c>
      <c r="AJ42" s="81">
        <f>LOOKUP(AJ19,Assumpt!$D$27:$D$33,Assumpt!$G$27:$G$33)</f>
        <v>30</v>
      </c>
      <c r="AK42" s="81">
        <f>LOOKUP(AK19,Assumpt!$D$27:$D$33,Assumpt!$G$27:$G$33)</f>
        <v>30</v>
      </c>
      <c r="AL42" s="81">
        <f>LOOKUP(AL19,Assumpt!$D$27:$D$33,Assumpt!$G$27:$G$33)</f>
        <v>30</v>
      </c>
      <c r="AM42" s="81">
        <f>LOOKUP(AM19,Assumpt!$D$27:$D$33,Assumpt!$G$27:$G$33)</f>
        <v>40</v>
      </c>
      <c r="AN42" s="81">
        <f>LOOKUP(AN19,Assumpt!$D$27:$D$33,Assumpt!$G$27:$G$33)</f>
        <v>40</v>
      </c>
      <c r="AO42" s="81">
        <f>LOOKUP(AO19,Assumpt!$D$27:$D$33,Assumpt!$G$27:$G$33)</f>
        <v>40</v>
      </c>
      <c r="AP42" s="81">
        <f>LOOKUP(AP19,Assumpt!$D$27:$D$33,Assumpt!$G$27:$G$33)</f>
        <v>30</v>
      </c>
      <c r="AQ42" s="81">
        <f>LOOKUP(AQ19,Assumpt!$D$27:$D$33,Assumpt!$G$27:$G$33)</f>
        <v>30</v>
      </c>
      <c r="AR42" s="81">
        <f>LOOKUP(AR19,Assumpt!$D$27:$D$33,Assumpt!$G$27:$G$33)</f>
        <v>30</v>
      </c>
      <c r="AS42" s="71">
        <f t="shared" si="29"/>
        <v>7</v>
      </c>
      <c r="AT42" s="71">
        <f t="shared" si="29"/>
        <v>31.5</v>
      </c>
      <c r="AU42" s="71">
        <f t="shared" si="29"/>
        <v>32.5</v>
      </c>
      <c r="AV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</row>
    <row r="43" spans="1:63" s="64" customFormat="1" x14ac:dyDescent="0.25">
      <c r="A43" s="63"/>
      <c r="B43" s="63"/>
      <c r="C43" s="64" t="str">
        <f t="shared" si="28"/>
        <v>City 5</v>
      </c>
      <c r="I43" s="81">
        <f>LOOKUP(I20,Assumpt!$D$27:$D$33,Assumpt!$G$27:$G$33)</f>
        <v>0</v>
      </c>
      <c r="J43" s="81">
        <f>LOOKUP(J20,Assumpt!$D$27:$D$33,Assumpt!$G$27:$G$33)</f>
        <v>0</v>
      </c>
      <c r="K43" s="81">
        <f>LOOKUP(K20,Assumpt!$D$27:$D$33,Assumpt!$G$27:$G$33)</f>
        <v>0</v>
      </c>
      <c r="L43" s="81">
        <f>LOOKUP(L20,Assumpt!$D$27:$D$33,Assumpt!$G$27:$G$33)</f>
        <v>0</v>
      </c>
      <c r="M43" s="81">
        <f>LOOKUP(M20,Assumpt!$D$27:$D$33,Assumpt!$G$27:$G$33)</f>
        <v>0</v>
      </c>
      <c r="N43" s="81">
        <f>LOOKUP(N20,Assumpt!$D$27:$D$33,Assumpt!$G$27:$G$33)</f>
        <v>0</v>
      </c>
      <c r="O43" s="81">
        <f>LOOKUP(O20,Assumpt!$D$27:$D$33,Assumpt!$G$27:$G$33)</f>
        <v>0</v>
      </c>
      <c r="P43" s="81">
        <f>LOOKUP(P20,Assumpt!$D$27:$D$33,Assumpt!$G$27:$G$33)</f>
        <v>12</v>
      </c>
      <c r="Q43" s="81">
        <f>LOOKUP(Q20,Assumpt!$D$27:$D$33,Assumpt!$G$27:$G$33)</f>
        <v>12</v>
      </c>
      <c r="R43" s="81">
        <f>LOOKUP(R20,Assumpt!$D$27:$D$33,Assumpt!$G$27:$G$33)</f>
        <v>12</v>
      </c>
      <c r="S43" s="81">
        <f>LOOKUP(S20,Assumpt!$D$27:$D$33,Assumpt!$G$27:$G$33)</f>
        <v>24</v>
      </c>
      <c r="T43" s="81">
        <f>LOOKUP(T20,Assumpt!$D$27:$D$33,Assumpt!$G$27:$G$33)</f>
        <v>24</v>
      </c>
      <c r="U43" s="81">
        <f>LOOKUP(U20,Assumpt!$D$27:$D$33,Assumpt!$G$27:$G$33)</f>
        <v>24</v>
      </c>
      <c r="V43" s="81">
        <f>LOOKUP(V20,Assumpt!$D$27:$D$33,Assumpt!$G$27:$G$33)</f>
        <v>24</v>
      </c>
      <c r="W43" s="81">
        <f>LOOKUP(W20,Assumpt!$D$27:$D$33,Assumpt!$G$27:$G$33)</f>
        <v>36</v>
      </c>
      <c r="X43" s="81">
        <f>LOOKUP(X20,Assumpt!$D$27:$D$33,Assumpt!$G$27:$G$33)</f>
        <v>36</v>
      </c>
      <c r="Y43" s="81">
        <f>LOOKUP(Y20,Assumpt!$D$27:$D$33,Assumpt!$G$27:$G$33)</f>
        <v>36</v>
      </c>
      <c r="Z43" s="81">
        <f>LOOKUP(Z20,Assumpt!$D$27:$D$33,Assumpt!$G$27:$G$33)</f>
        <v>36</v>
      </c>
      <c r="AA43" s="81">
        <f>LOOKUP(AA20,Assumpt!$D$27:$D$33,Assumpt!$G$27:$G$33)</f>
        <v>36</v>
      </c>
      <c r="AB43" s="81">
        <f>LOOKUP(AB20,Assumpt!$D$27:$D$33,Assumpt!$G$27:$G$33)</f>
        <v>30</v>
      </c>
      <c r="AC43" s="81">
        <f>LOOKUP(AC20,Assumpt!$D$27:$D$33,Assumpt!$G$27:$G$33)</f>
        <v>30</v>
      </c>
      <c r="AD43" s="81">
        <f>LOOKUP(AD20,Assumpt!$D$27:$D$33,Assumpt!$G$27:$G$33)</f>
        <v>30</v>
      </c>
      <c r="AE43" s="81">
        <f>LOOKUP(AE20,Assumpt!$D$27:$D$33,Assumpt!$G$27:$G$33)</f>
        <v>30</v>
      </c>
      <c r="AF43" s="81">
        <f>LOOKUP(AF20,Assumpt!$D$27:$D$33,Assumpt!$G$27:$G$33)</f>
        <v>30</v>
      </c>
      <c r="AG43" s="81">
        <f>LOOKUP(AG20,Assumpt!$D$27:$D$33,Assumpt!$G$27:$G$33)</f>
        <v>30</v>
      </c>
      <c r="AH43" s="81">
        <f>LOOKUP(AH20,Assumpt!$D$27:$D$33,Assumpt!$G$27:$G$33)</f>
        <v>30</v>
      </c>
      <c r="AI43" s="81">
        <f>LOOKUP(AI20,Assumpt!$D$27:$D$33,Assumpt!$G$27:$G$33)</f>
        <v>30</v>
      </c>
      <c r="AJ43" s="81">
        <f>LOOKUP(AJ20,Assumpt!$D$27:$D$33,Assumpt!$G$27:$G$33)</f>
        <v>30</v>
      </c>
      <c r="AK43" s="81">
        <f>LOOKUP(AK20,Assumpt!$D$27:$D$33,Assumpt!$G$27:$G$33)</f>
        <v>30</v>
      </c>
      <c r="AL43" s="81">
        <f>LOOKUP(AL20,Assumpt!$D$27:$D$33,Assumpt!$G$27:$G$33)</f>
        <v>30</v>
      </c>
      <c r="AM43" s="81">
        <f>LOOKUP(AM20,Assumpt!$D$27:$D$33,Assumpt!$G$27:$G$33)</f>
        <v>40</v>
      </c>
      <c r="AN43" s="81">
        <f>LOOKUP(AN20,Assumpt!$D$27:$D$33,Assumpt!$G$27:$G$33)</f>
        <v>40</v>
      </c>
      <c r="AO43" s="81">
        <f>LOOKUP(AO20,Assumpt!$D$27:$D$33,Assumpt!$G$27:$G$33)</f>
        <v>40</v>
      </c>
      <c r="AP43" s="81">
        <f>LOOKUP(AP20,Assumpt!$D$27:$D$33,Assumpt!$G$27:$G$33)</f>
        <v>30</v>
      </c>
      <c r="AQ43" s="81">
        <f>LOOKUP(AQ20,Assumpt!$D$27:$D$33,Assumpt!$G$27:$G$33)</f>
        <v>30</v>
      </c>
      <c r="AR43" s="81">
        <f>LOOKUP(AR20,Assumpt!$D$27:$D$33,Assumpt!$G$27:$G$33)</f>
        <v>30</v>
      </c>
      <c r="AS43" s="71">
        <f t="shared" si="29"/>
        <v>7</v>
      </c>
      <c r="AT43" s="71">
        <f t="shared" si="29"/>
        <v>31.5</v>
      </c>
      <c r="AU43" s="71">
        <f t="shared" si="29"/>
        <v>32.5</v>
      </c>
      <c r="AV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</row>
    <row r="44" spans="1:63" s="64" customFormat="1" x14ac:dyDescent="0.25">
      <c r="A44" s="63"/>
      <c r="B44" s="63"/>
      <c r="C44" s="64" t="str">
        <f t="shared" si="28"/>
        <v>City 7</v>
      </c>
      <c r="I44" s="81">
        <f>LOOKUP(I21,Assumpt!$D$27:$D$33,Assumpt!$G$27:$G$33)</f>
        <v>0</v>
      </c>
      <c r="J44" s="81">
        <f>LOOKUP(J21,Assumpt!$D$27:$D$33,Assumpt!$G$27:$G$33)</f>
        <v>0</v>
      </c>
      <c r="K44" s="81">
        <f>LOOKUP(K21,Assumpt!$D$27:$D$33,Assumpt!$G$27:$G$33)</f>
        <v>0</v>
      </c>
      <c r="L44" s="81">
        <f>LOOKUP(L21,Assumpt!$D$27:$D$33,Assumpt!$G$27:$G$33)</f>
        <v>0</v>
      </c>
      <c r="M44" s="81">
        <f>LOOKUP(M21,Assumpt!$D$27:$D$33,Assumpt!$G$27:$G$33)</f>
        <v>0</v>
      </c>
      <c r="N44" s="81">
        <f>LOOKUP(N21,Assumpt!$D$27:$D$33,Assumpt!$G$27:$G$33)</f>
        <v>0</v>
      </c>
      <c r="O44" s="81">
        <f>LOOKUP(O21,Assumpt!$D$27:$D$33,Assumpt!$G$27:$G$33)</f>
        <v>0</v>
      </c>
      <c r="P44" s="81">
        <f>LOOKUP(P21,Assumpt!$D$27:$D$33,Assumpt!$G$27:$G$33)</f>
        <v>12</v>
      </c>
      <c r="Q44" s="81">
        <f>LOOKUP(Q21,Assumpt!$D$27:$D$33,Assumpt!$G$27:$G$33)</f>
        <v>12</v>
      </c>
      <c r="R44" s="81">
        <f>LOOKUP(R21,Assumpt!$D$27:$D$33,Assumpt!$G$27:$G$33)</f>
        <v>12</v>
      </c>
      <c r="S44" s="81">
        <f>LOOKUP(S21,Assumpt!$D$27:$D$33,Assumpt!$G$27:$G$33)</f>
        <v>24</v>
      </c>
      <c r="T44" s="81">
        <f>LOOKUP(T21,Assumpt!$D$27:$D$33,Assumpt!$G$27:$G$33)</f>
        <v>24</v>
      </c>
      <c r="U44" s="81">
        <f>LOOKUP(U21,Assumpt!$D$27:$D$33,Assumpt!$G$27:$G$33)</f>
        <v>24</v>
      </c>
      <c r="V44" s="81">
        <f>LOOKUP(V21,Assumpt!$D$27:$D$33,Assumpt!$G$27:$G$33)</f>
        <v>24</v>
      </c>
      <c r="W44" s="81">
        <f>LOOKUP(W21,Assumpt!$D$27:$D$33,Assumpt!$G$27:$G$33)</f>
        <v>36</v>
      </c>
      <c r="X44" s="81">
        <f>LOOKUP(X21,Assumpt!$D$27:$D$33,Assumpt!$G$27:$G$33)</f>
        <v>36</v>
      </c>
      <c r="Y44" s="81">
        <f>LOOKUP(Y21,Assumpt!$D$27:$D$33,Assumpt!$G$27:$G$33)</f>
        <v>36</v>
      </c>
      <c r="Z44" s="81">
        <f>LOOKUP(Z21,Assumpt!$D$27:$D$33,Assumpt!$G$27:$G$33)</f>
        <v>36</v>
      </c>
      <c r="AA44" s="81">
        <f>LOOKUP(AA21,Assumpt!$D$27:$D$33,Assumpt!$G$27:$G$33)</f>
        <v>36</v>
      </c>
      <c r="AB44" s="81">
        <f>LOOKUP(AB21,Assumpt!$D$27:$D$33,Assumpt!$G$27:$G$33)</f>
        <v>30</v>
      </c>
      <c r="AC44" s="81">
        <f>LOOKUP(AC21,Assumpt!$D$27:$D$33,Assumpt!$G$27:$G$33)</f>
        <v>30</v>
      </c>
      <c r="AD44" s="81">
        <f>LOOKUP(AD21,Assumpt!$D$27:$D$33,Assumpt!$G$27:$G$33)</f>
        <v>30</v>
      </c>
      <c r="AE44" s="81">
        <f>LOOKUP(AE21,Assumpt!$D$27:$D$33,Assumpt!$G$27:$G$33)</f>
        <v>30</v>
      </c>
      <c r="AF44" s="81">
        <f>LOOKUP(AF21,Assumpt!$D$27:$D$33,Assumpt!$G$27:$G$33)</f>
        <v>30</v>
      </c>
      <c r="AG44" s="81">
        <f>LOOKUP(AG21,Assumpt!$D$27:$D$33,Assumpt!$G$27:$G$33)</f>
        <v>30</v>
      </c>
      <c r="AH44" s="81">
        <f>LOOKUP(AH21,Assumpt!$D$27:$D$33,Assumpt!$G$27:$G$33)</f>
        <v>30</v>
      </c>
      <c r="AI44" s="81">
        <f>LOOKUP(AI21,Assumpt!$D$27:$D$33,Assumpt!$G$27:$G$33)</f>
        <v>30</v>
      </c>
      <c r="AJ44" s="81">
        <f>LOOKUP(AJ21,Assumpt!$D$27:$D$33,Assumpt!$G$27:$G$33)</f>
        <v>30</v>
      </c>
      <c r="AK44" s="81">
        <f>LOOKUP(AK21,Assumpt!$D$27:$D$33,Assumpt!$G$27:$G$33)</f>
        <v>30</v>
      </c>
      <c r="AL44" s="81">
        <f>LOOKUP(AL21,Assumpt!$D$27:$D$33,Assumpt!$G$27:$G$33)</f>
        <v>30</v>
      </c>
      <c r="AM44" s="81">
        <f>LOOKUP(AM21,Assumpt!$D$27:$D$33,Assumpt!$G$27:$G$33)</f>
        <v>40</v>
      </c>
      <c r="AN44" s="81">
        <f>LOOKUP(AN21,Assumpt!$D$27:$D$33,Assumpt!$G$27:$G$33)</f>
        <v>40</v>
      </c>
      <c r="AO44" s="81">
        <f>LOOKUP(AO21,Assumpt!$D$27:$D$33,Assumpt!$G$27:$G$33)</f>
        <v>40</v>
      </c>
      <c r="AP44" s="81">
        <f>LOOKUP(AP21,Assumpt!$D$27:$D$33,Assumpt!$G$27:$G$33)</f>
        <v>30</v>
      </c>
      <c r="AQ44" s="81">
        <f>LOOKUP(AQ21,Assumpt!$D$27:$D$33,Assumpt!$G$27:$G$33)</f>
        <v>30</v>
      </c>
      <c r="AR44" s="81">
        <f>LOOKUP(AR21,Assumpt!$D$27:$D$33,Assumpt!$G$27:$G$33)</f>
        <v>30</v>
      </c>
      <c r="AS44" s="71">
        <f t="shared" si="29"/>
        <v>7</v>
      </c>
      <c r="AT44" s="71">
        <f t="shared" si="29"/>
        <v>31.5</v>
      </c>
      <c r="AU44" s="71">
        <f t="shared" si="29"/>
        <v>32.5</v>
      </c>
      <c r="AV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</row>
    <row r="45" spans="1:63" s="64" customFormat="1" x14ac:dyDescent="0.25">
      <c r="A45" s="63"/>
      <c r="B45" s="63"/>
      <c r="C45" s="64" t="s">
        <v>8</v>
      </c>
      <c r="I45" s="73">
        <f t="shared" ref="I45:T45" si="30">AVERAGE(I39:I44)</f>
        <v>0</v>
      </c>
      <c r="J45" s="73">
        <f t="shared" si="30"/>
        <v>0</v>
      </c>
      <c r="K45" s="73">
        <f t="shared" si="30"/>
        <v>2</v>
      </c>
      <c r="L45" s="73">
        <f t="shared" si="30"/>
        <v>2</v>
      </c>
      <c r="M45" s="73">
        <f t="shared" si="30"/>
        <v>2</v>
      </c>
      <c r="N45" s="73">
        <f t="shared" si="30"/>
        <v>6</v>
      </c>
      <c r="O45" s="73">
        <f t="shared" si="30"/>
        <v>8</v>
      </c>
      <c r="P45" s="73">
        <f t="shared" si="30"/>
        <v>14</v>
      </c>
      <c r="Q45" s="73">
        <f t="shared" si="30"/>
        <v>16</v>
      </c>
      <c r="R45" s="73">
        <f t="shared" si="30"/>
        <v>20</v>
      </c>
      <c r="S45" s="73">
        <f t="shared" si="30"/>
        <v>26</v>
      </c>
      <c r="T45" s="73">
        <f t="shared" si="30"/>
        <v>26</v>
      </c>
      <c r="U45" s="73">
        <f t="shared" ref="U45:AF45" si="31">AVERAGE(U39:U44)</f>
        <v>28</v>
      </c>
      <c r="V45" s="73">
        <f t="shared" si="31"/>
        <v>30</v>
      </c>
      <c r="W45" s="73">
        <f t="shared" si="31"/>
        <v>35</v>
      </c>
      <c r="X45" s="73">
        <f t="shared" si="31"/>
        <v>35</v>
      </c>
      <c r="Y45" s="73">
        <f t="shared" si="31"/>
        <v>35</v>
      </c>
      <c r="Z45" s="73">
        <f t="shared" si="31"/>
        <v>34</v>
      </c>
      <c r="AA45" s="73">
        <f t="shared" si="31"/>
        <v>33</v>
      </c>
      <c r="AB45" s="73">
        <f t="shared" si="31"/>
        <v>30</v>
      </c>
      <c r="AC45" s="73">
        <f t="shared" si="31"/>
        <v>30</v>
      </c>
      <c r="AD45" s="73">
        <f t="shared" si="31"/>
        <v>30</v>
      </c>
      <c r="AE45" s="73">
        <f t="shared" si="31"/>
        <v>30</v>
      </c>
      <c r="AF45" s="73">
        <f t="shared" si="31"/>
        <v>30</v>
      </c>
      <c r="AG45" s="73">
        <f t="shared" ref="AG45:AR45" si="32">AVERAGE(AG39:AG44)</f>
        <v>30</v>
      </c>
      <c r="AH45" s="73">
        <f t="shared" si="32"/>
        <v>31.666666666666668</v>
      </c>
      <c r="AI45" s="73">
        <f t="shared" si="32"/>
        <v>31.666666666666668</v>
      </c>
      <c r="AJ45" s="73">
        <f t="shared" si="32"/>
        <v>31.666666666666668</v>
      </c>
      <c r="AK45" s="73">
        <f t="shared" si="32"/>
        <v>31.666666666666668</v>
      </c>
      <c r="AL45" s="73">
        <f t="shared" si="32"/>
        <v>33.333333333333336</v>
      </c>
      <c r="AM45" s="73">
        <f t="shared" si="32"/>
        <v>38.333333333333336</v>
      </c>
      <c r="AN45" s="73">
        <f t="shared" si="32"/>
        <v>36.666666666666664</v>
      </c>
      <c r="AO45" s="73">
        <f t="shared" si="32"/>
        <v>35</v>
      </c>
      <c r="AP45" s="73">
        <f t="shared" si="32"/>
        <v>30</v>
      </c>
      <c r="AQ45" s="73">
        <f t="shared" si="32"/>
        <v>30</v>
      </c>
      <c r="AR45" s="73">
        <f t="shared" si="32"/>
        <v>30</v>
      </c>
      <c r="AS45" s="73"/>
      <c r="AT45" s="73"/>
      <c r="AU45" s="73"/>
      <c r="AV45" s="73"/>
      <c r="AX45" s="73"/>
      <c r="AY45" s="73"/>
      <c r="AZ45" s="73"/>
      <c r="BA45" s="65"/>
      <c r="BB45" s="65"/>
      <c r="BC45" s="65"/>
      <c r="BD45" s="65"/>
      <c r="BE45" s="65"/>
      <c r="BF45" s="65"/>
      <c r="BG45" s="65"/>
      <c r="BH45" s="65"/>
    </row>
  </sheetData>
  <conditionalFormatting sqref="I8:AV13">
    <cfRule type="containsText" dxfId="2" priority="1" operator="containsText" text="T">
      <formula>NOT(ISERROR(SEARCH("T",I8)))</formula>
    </cfRule>
    <cfRule type="containsText" dxfId="1" priority="2" operator="containsText" text="F">
      <formula>NOT(ISERROR(SEARCH("F",I8)))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BK38"/>
  <sheetViews>
    <sheetView tabSelected="1" zoomScale="70" zoomScaleNormal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AW5" sqref="AW5"/>
    </sheetView>
  </sheetViews>
  <sheetFormatPr defaultColWidth="32.69921875" defaultRowHeight="13.8" outlineLevelCol="1" x14ac:dyDescent="0.25"/>
  <cols>
    <col min="1" max="1" width="1.3984375" style="63" customWidth="1"/>
    <col min="2" max="2" width="2.19921875" style="63" customWidth="1"/>
    <col min="3" max="3" width="21.296875" style="64" customWidth="1"/>
    <col min="4" max="4" width="9.8984375" style="64" customWidth="1"/>
    <col min="5" max="5" width="11.8984375" style="64" customWidth="1"/>
    <col min="6" max="6" width="10.8984375" style="64" customWidth="1"/>
    <col min="7" max="8" width="9.09765625" style="64" customWidth="1"/>
    <col min="9" max="9" width="7.3984375" style="31" hidden="1" customWidth="1" outlineLevel="1"/>
    <col min="10" max="10" width="8.09765625" style="36" hidden="1" customWidth="1" outlineLevel="1"/>
    <col min="11" max="12" width="7.09765625" style="31" hidden="1" customWidth="1" outlineLevel="1"/>
    <col min="13" max="13" width="8.5" style="36" hidden="1" customWidth="1" outlineLevel="1"/>
    <col min="14" max="14" width="7.09765625" style="31" hidden="1" customWidth="1" outlineLevel="1"/>
    <col min="15" max="15" width="8.09765625" style="36" hidden="1" customWidth="1" outlineLevel="1"/>
    <col min="16" max="16" width="8" style="31" hidden="1" customWidth="1" outlineLevel="1"/>
    <col min="17" max="17" width="8.5" style="36" hidden="1" customWidth="1" outlineLevel="1"/>
    <col min="18" max="18" width="7.59765625" style="31" hidden="1" customWidth="1" outlineLevel="1"/>
    <col min="19" max="19" width="9.5" style="36" hidden="1" customWidth="1" outlineLevel="1"/>
    <col min="20" max="20" width="8" style="31" hidden="1" customWidth="1" outlineLevel="1"/>
    <col min="21" max="21" width="9.69921875" style="31" customWidth="1" collapsed="1"/>
    <col min="22" max="22" width="9.69921875" style="31" hidden="1" customWidth="1" outlineLevel="1"/>
    <col min="23" max="26" width="7.69921875" style="31" hidden="1" customWidth="1" outlineLevel="1"/>
    <col min="27" max="30" width="8.09765625" style="31" hidden="1" customWidth="1" outlineLevel="1"/>
    <col min="31" max="31" width="7.69921875" style="31" hidden="1" customWidth="1" outlineLevel="1"/>
    <col min="32" max="32" width="8.09765625" style="31" hidden="1" customWidth="1" outlineLevel="1"/>
    <col min="33" max="33" width="7.69921875" style="31" hidden="1" customWidth="1" outlineLevel="1"/>
    <col min="34" max="34" width="8.09765625" style="31" customWidth="1" collapsed="1"/>
    <col min="35" max="37" width="8.09765625" style="31" hidden="1" customWidth="1" outlineLevel="1"/>
    <col min="38" max="38" width="7.69921875" style="31" hidden="1" customWidth="1" outlineLevel="1"/>
    <col min="39" max="39" width="8.09765625" style="31" hidden="1" customWidth="1" outlineLevel="1"/>
    <col min="40" max="40" width="7.69921875" style="31" hidden="1" customWidth="1" outlineLevel="1"/>
    <col min="41" max="46" width="8.09765625" style="31" hidden="1" customWidth="1" outlineLevel="1"/>
    <col min="47" max="47" width="8.09765625" style="31" customWidth="1" collapsed="1"/>
    <col min="48" max="48" width="8.09765625" style="31" customWidth="1"/>
    <col min="49" max="49" width="6.796875" style="64" customWidth="1"/>
    <col min="50" max="52" width="8.09765625" style="31" customWidth="1"/>
    <col min="53" max="53" width="26.69921875" style="31" customWidth="1"/>
    <col min="54" max="60" width="32.69921875" style="31"/>
    <col min="61" max="16384" width="32.69921875" style="28"/>
  </cols>
  <sheetData>
    <row r="1" spans="1:60" s="64" customFormat="1" x14ac:dyDescent="0.25">
      <c r="A1" s="63" t="s">
        <v>5</v>
      </c>
      <c r="B1" s="63"/>
      <c r="I1" s="65"/>
      <c r="J1" s="66"/>
      <c r="K1" s="65"/>
      <c r="L1" s="65"/>
      <c r="M1" s="66"/>
      <c r="N1" s="65"/>
      <c r="O1" s="66"/>
      <c r="P1" s="65"/>
      <c r="Q1" s="66"/>
      <c r="R1" s="65"/>
      <c r="S1" s="66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</row>
    <row r="2" spans="1:60" s="64" customFormat="1" x14ac:dyDescent="0.25">
      <c r="A2" s="63"/>
      <c r="B2" s="63" t="s">
        <v>142</v>
      </c>
      <c r="I2" s="65">
        <v>1</v>
      </c>
      <c r="J2" s="66">
        <f>I2+1</f>
        <v>2</v>
      </c>
      <c r="K2" s="66">
        <f t="shared" ref="K2:AU2" si="0">J2+1</f>
        <v>3</v>
      </c>
      <c r="L2" s="66">
        <f t="shared" si="0"/>
        <v>4</v>
      </c>
      <c r="M2" s="66">
        <f t="shared" si="0"/>
        <v>5</v>
      </c>
      <c r="N2" s="66">
        <f t="shared" si="0"/>
        <v>6</v>
      </c>
      <c r="O2" s="66">
        <f t="shared" si="0"/>
        <v>7</v>
      </c>
      <c r="P2" s="66">
        <f t="shared" si="0"/>
        <v>8</v>
      </c>
      <c r="Q2" s="66">
        <f t="shared" si="0"/>
        <v>9</v>
      </c>
      <c r="R2" s="66">
        <f t="shared" si="0"/>
        <v>10</v>
      </c>
      <c r="S2" s="66">
        <f t="shared" si="0"/>
        <v>11</v>
      </c>
      <c r="T2" s="66">
        <f t="shared" si="0"/>
        <v>12</v>
      </c>
      <c r="U2" s="66">
        <f t="shared" si="0"/>
        <v>13</v>
      </c>
      <c r="V2" s="66">
        <f t="shared" si="0"/>
        <v>14</v>
      </c>
      <c r="W2" s="66">
        <f t="shared" si="0"/>
        <v>15</v>
      </c>
      <c r="X2" s="66">
        <f t="shared" si="0"/>
        <v>16</v>
      </c>
      <c r="Y2" s="66">
        <f t="shared" si="0"/>
        <v>17</v>
      </c>
      <c r="Z2" s="66">
        <f t="shared" si="0"/>
        <v>18</v>
      </c>
      <c r="AA2" s="66">
        <f t="shared" si="0"/>
        <v>19</v>
      </c>
      <c r="AB2" s="66">
        <f t="shared" si="0"/>
        <v>20</v>
      </c>
      <c r="AC2" s="66">
        <f t="shared" si="0"/>
        <v>21</v>
      </c>
      <c r="AD2" s="66">
        <f t="shared" si="0"/>
        <v>22</v>
      </c>
      <c r="AE2" s="66">
        <f t="shared" si="0"/>
        <v>23</v>
      </c>
      <c r="AF2" s="66">
        <f t="shared" si="0"/>
        <v>24</v>
      </c>
      <c r="AG2" s="66">
        <f t="shared" si="0"/>
        <v>25</v>
      </c>
      <c r="AH2" s="66">
        <f t="shared" si="0"/>
        <v>26</v>
      </c>
      <c r="AI2" s="66">
        <f t="shared" si="0"/>
        <v>27</v>
      </c>
      <c r="AJ2" s="66">
        <f t="shared" si="0"/>
        <v>28</v>
      </c>
      <c r="AK2" s="66">
        <f t="shared" si="0"/>
        <v>29</v>
      </c>
      <c r="AL2" s="66">
        <f t="shared" si="0"/>
        <v>30</v>
      </c>
      <c r="AM2" s="66">
        <f t="shared" si="0"/>
        <v>31</v>
      </c>
      <c r="AN2" s="66">
        <f t="shared" si="0"/>
        <v>32</v>
      </c>
      <c r="AO2" s="66">
        <f t="shared" si="0"/>
        <v>33</v>
      </c>
      <c r="AP2" s="66">
        <f t="shared" si="0"/>
        <v>34</v>
      </c>
      <c r="AQ2" s="66">
        <f t="shared" si="0"/>
        <v>35</v>
      </c>
      <c r="AR2" s="66">
        <f t="shared" si="0"/>
        <v>36</v>
      </c>
      <c r="AS2" s="66">
        <f t="shared" si="0"/>
        <v>37</v>
      </c>
      <c r="AT2" s="66">
        <f t="shared" si="0"/>
        <v>38</v>
      </c>
      <c r="AU2" s="66">
        <f t="shared" si="0"/>
        <v>39</v>
      </c>
      <c r="AV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</row>
    <row r="3" spans="1:60" s="64" customFormat="1" x14ac:dyDescent="0.25">
      <c r="A3" s="63"/>
      <c r="B3" s="63" t="s">
        <v>120</v>
      </c>
      <c r="I3" s="79">
        <f>Assumpt!D2</f>
        <v>42370</v>
      </c>
      <c r="J3" s="67">
        <f>IF(J5=0,J4,DATE(J4,J5,1))</f>
        <v>42401</v>
      </c>
      <c r="K3" s="67">
        <f t="shared" ref="K3:AU3" si="1">IF(K5=0,K4,DATE(K4,K5,1))</f>
        <v>42430</v>
      </c>
      <c r="L3" s="67">
        <f t="shared" si="1"/>
        <v>42461</v>
      </c>
      <c r="M3" s="67">
        <f t="shared" si="1"/>
        <v>42491</v>
      </c>
      <c r="N3" s="67">
        <f t="shared" si="1"/>
        <v>42522</v>
      </c>
      <c r="O3" s="67">
        <f t="shared" si="1"/>
        <v>42552</v>
      </c>
      <c r="P3" s="67">
        <f t="shared" si="1"/>
        <v>42583</v>
      </c>
      <c r="Q3" s="67">
        <f t="shared" si="1"/>
        <v>42614</v>
      </c>
      <c r="R3" s="67">
        <f t="shared" si="1"/>
        <v>42644</v>
      </c>
      <c r="S3" s="67">
        <f t="shared" si="1"/>
        <v>42675</v>
      </c>
      <c r="T3" s="67">
        <f t="shared" si="1"/>
        <v>42705</v>
      </c>
      <c r="U3" s="67">
        <f t="shared" si="1"/>
        <v>2016</v>
      </c>
      <c r="V3" s="67">
        <f t="shared" si="1"/>
        <v>42736</v>
      </c>
      <c r="W3" s="67">
        <f t="shared" si="1"/>
        <v>42767</v>
      </c>
      <c r="X3" s="67">
        <f t="shared" si="1"/>
        <v>42795</v>
      </c>
      <c r="Y3" s="67">
        <f t="shared" si="1"/>
        <v>42826</v>
      </c>
      <c r="Z3" s="67">
        <f t="shared" si="1"/>
        <v>42856</v>
      </c>
      <c r="AA3" s="67">
        <f t="shared" si="1"/>
        <v>42887</v>
      </c>
      <c r="AB3" s="67">
        <f t="shared" si="1"/>
        <v>42917</v>
      </c>
      <c r="AC3" s="67">
        <f t="shared" si="1"/>
        <v>42948</v>
      </c>
      <c r="AD3" s="67">
        <f t="shared" si="1"/>
        <v>42979</v>
      </c>
      <c r="AE3" s="67">
        <f t="shared" si="1"/>
        <v>43009</v>
      </c>
      <c r="AF3" s="67">
        <f t="shared" si="1"/>
        <v>43040</v>
      </c>
      <c r="AG3" s="67">
        <f t="shared" si="1"/>
        <v>43070</v>
      </c>
      <c r="AH3" s="67">
        <f t="shared" si="1"/>
        <v>2017</v>
      </c>
      <c r="AI3" s="67">
        <f t="shared" si="1"/>
        <v>43101</v>
      </c>
      <c r="AJ3" s="67">
        <f t="shared" si="1"/>
        <v>43132</v>
      </c>
      <c r="AK3" s="67">
        <f t="shared" si="1"/>
        <v>43160</v>
      </c>
      <c r="AL3" s="67">
        <f t="shared" si="1"/>
        <v>43191</v>
      </c>
      <c r="AM3" s="67">
        <f t="shared" si="1"/>
        <v>43221</v>
      </c>
      <c r="AN3" s="67">
        <f t="shared" si="1"/>
        <v>43252</v>
      </c>
      <c r="AO3" s="67">
        <f t="shared" si="1"/>
        <v>43282</v>
      </c>
      <c r="AP3" s="67">
        <f t="shared" si="1"/>
        <v>43313</v>
      </c>
      <c r="AQ3" s="67">
        <f t="shared" si="1"/>
        <v>43344</v>
      </c>
      <c r="AR3" s="67">
        <f t="shared" si="1"/>
        <v>43374</v>
      </c>
      <c r="AS3" s="67">
        <f t="shared" si="1"/>
        <v>43405</v>
      </c>
      <c r="AT3" s="67">
        <f t="shared" si="1"/>
        <v>43435</v>
      </c>
      <c r="AU3" s="67">
        <f t="shared" si="1"/>
        <v>2018</v>
      </c>
      <c r="AV3" s="67"/>
      <c r="AX3" s="65"/>
      <c r="AY3" s="65"/>
      <c r="AZ3" s="69"/>
      <c r="BA3" s="65"/>
      <c r="BB3" s="65"/>
      <c r="BC3" s="65"/>
      <c r="BD3" s="65"/>
      <c r="BE3" s="65"/>
      <c r="BF3" s="65"/>
      <c r="BG3" s="65"/>
      <c r="BH3" s="65"/>
    </row>
    <row r="4" spans="1:60" s="64" customFormat="1" x14ac:dyDescent="0.25">
      <c r="A4" s="63"/>
      <c r="B4" s="63" t="s">
        <v>121</v>
      </c>
      <c r="I4" s="68">
        <f>YEAR(I3)</f>
        <v>2016</v>
      </c>
      <c r="J4" s="68">
        <f>IF(J5=1,I4+1,I4)</f>
        <v>2016</v>
      </c>
      <c r="K4" s="68">
        <f t="shared" ref="K4:AU4" si="2">IF(K5=1,J4+1,J4)</f>
        <v>2016</v>
      </c>
      <c r="L4" s="68">
        <f t="shared" si="2"/>
        <v>2016</v>
      </c>
      <c r="M4" s="68">
        <f t="shared" si="2"/>
        <v>2016</v>
      </c>
      <c r="N4" s="68">
        <f t="shared" si="2"/>
        <v>2016</v>
      </c>
      <c r="O4" s="68">
        <f t="shared" si="2"/>
        <v>2016</v>
      </c>
      <c r="P4" s="68">
        <f t="shared" si="2"/>
        <v>2016</v>
      </c>
      <c r="Q4" s="68">
        <f t="shared" si="2"/>
        <v>2016</v>
      </c>
      <c r="R4" s="68">
        <f t="shared" si="2"/>
        <v>2016</v>
      </c>
      <c r="S4" s="68">
        <f t="shared" si="2"/>
        <v>2016</v>
      </c>
      <c r="T4" s="68">
        <f t="shared" si="2"/>
        <v>2016</v>
      </c>
      <c r="U4" s="68">
        <f t="shared" si="2"/>
        <v>2016</v>
      </c>
      <c r="V4" s="68">
        <f t="shared" si="2"/>
        <v>2017</v>
      </c>
      <c r="W4" s="68">
        <f t="shared" si="2"/>
        <v>2017</v>
      </c>
      <c r="X4" s="68">
        <f t="shared" si="2"/>
        <v>2017</v>
      </c>
      <c r="Y4" s="68">
        <f t="shared" si="2"/>
        <v>2017</v>
      </c>
      <c r="Z4" s="68">
        <f t="shared" si="2"/>
        <v>2017</v>
      </c>
      <c r="AA4" s="68">
        <f t="shared" si="2"/>
        <v>2017</v>
      </c>
      <c r="AB4" s="68">
        <f t="shared" si="2"/>
        <v>2017</v>
      </c>
      <c r="AC4" s="68">
        <f t="shared" si="2"/>
        <v>2017</v>
      </c>
      <c r="AD4" s="68">
        <f t="shared" si="2"/>
        <v>2017</v>
      </c>
      <c r="AE4" s="68">
        <f t="shared" si="2"/>
        <v>2017</v>
      </c>
      <c r="AF4" s="68">
        <f t="shared" si="2"/>
        <v>2017</v>
      </c>
      <c r="AG4" s="68">
        <f t="shared" si="2"/>
        <v>2017</v>
      </c>
      <c r="AH4" s="68">
        <f t="shared" si="2"/>
        <v>2017</v>
      </c>
      <c r="AI4" s="68">
        <f t="shared" si="2"/>
        <v>2018</v>
      </c>
      <c r="AJ4" s="68">
        <f t="shared" si="2"/>
        <v>2018</v>
      </c>
      <c r="AK4" s="68">
        <f t="shared" si="2"/>
        <v>2018</v>
      </c>
      <c r="AL4" s="68">
        <f t="shared" si="2"/>
        <v>2018</v>
      </c>
      <c r="AM4" s="68">
        <f t="shared" si="2"/>
        <v>2018</v>
      </c>
      <c r="AN4" s="68">
        <f t="shared" si="2"/>
        <v>2018</v>
      </c>
      <c r="AO4" s="68">
        <f t="shared" si="2"/>
        <v>2018</v>
      </c>
      <c r="AP4" s="68">
        <f t="shared" si="2"/>
        <v>2018</v>
      </c>
      <c r="AQ4" s="68">
        <f t="shared" si="2"/>
        <v>2018</v>
      </c>
      <c r="AR4" s="68">
        <f t="shared" si="2"/>
        <v>2018</v>
      </c>
      <c r="AS4" s="68">
        <f t="shared" si="2"/>
        <v>2018</v>
      </c>
      <c r="AT4" s="68">
        <f t="shared" si="2"/>
        <v>2018</v>
      </c>
      <c r="AU4" s="68">
        <f t="shared" si="2"/>
        <v>2018</v>
      </c>
      <c r="AV4" s="67"/>
      <c r="AX4" s="65"/>
      <c r="AY4" s="65"/>
      <c r="AZ4" s="69"/>
      <c r="BA4" s="65"/>
      <c r="BB4" s="65"/>
      <c r="BC4" s="65"/>
      <c r="BD4" s="65"/>
      <c r="BE4" s="65"/>
      <c r="BF4" s="65"/>
      <c r="BG4" s="65"/>
      <c r="BH4" s="65"/>
    </row>
    <row r="5" spans="1:60" s="64" customFormat="1" x14ac:dyDescent="0.25">
      <c r="A5" s="63"/>
      <c r="B5" s="63" t="s">
        <v>99</v>
      </c>
      <c r="I5" s="68">
        <f>MONTH(I3)</f>
        <v>1</v>
      </c>
      <c r="J5" s="68">
        <f>IF(I5=12,0,I5+1)</f>
        <v>2</v>
      </c>
      <c r="K5" s="68">
        <f t="shared" ref="K5:AU5" si="3">IF(J5=12,0,J5+1)</f>
        <v>3</v>
      </c>
      <c r="L5" s="68">
        <f t="shared" si="3"/>
        <v>4</v>
      </c>
      <c r="M5" s="68">
        <f t="shared" si="3"/>
        <v>5</v>
      </c>
      <c r="N5" s="68">
        <f t="shared" si="3"/>
        <v>6</v>
      </c>
      <c r="O5" s="68">
        <f t="shared" si="3"/>
        <v>7</v>
      </c>
      <c r="P5" s="68">
        <f t="shared" si="3"/>
        <v>8</v>
      </c>
      <c r="Q5" s="68">
        <f t="shared" si="3"/>
        <v>9</v>
      </c>
      <c r="R5" s="68">
        <f t="shared" si="3"/>
        <v>10</v>
      </c>
      <c r="S5" s="68">
        <f t="shared" si="3"/>
        <v>11</v>
      </c>
      <c r="T5" s="68">
        <f t="shared" si="3"/>
        <v>12</v>
      </c>
      <c r="U5" s="68">
        <f t="shared" si="3"/>
        <v>0</v>
      </c>
      <c r="V5" s="68">
        <f t="shared" si="3"/>
        <v>1</v>
      </c>
      <c r="W5" s="68">
        <f t="shared" si="3"/>
        <v>2</v>
      </c>
      <c r="X5" s="68">
        <f t="shared" si="3"/>
        <v>3</v>
      </c>
      <c r="Y5" s="68">
        <f t="shared" si="3"/>
        <v>4</v>
      </c>
      <c r="Z5" s="68">
        <f t="shared" si="3"/>
        <v>5</v>
      </c>
      <c r="AA5" s="68">
        <f t="shared" si="3"/>
        <v>6</v>
      </c>
      <c r="AB5" s="68">
        <f t="shared" si="3"/>
        <v>7</v>
      </c>
      <c r="AC5" s="68">
        <f t="shared" si="3"/>
        <v>8</v>
      </c>
      <c r="AD5" s="68">
        <f t="shared" si="3"/>
        <v>9</v>
      </c>
      <c r="AE5" s="68">
        <f t="shared" si="3"/>
        <v>10</v>
      </c>
      <c r="AF5" s="68">
        <f t="shared" si="3"/>
        <v>11</v>
      </c>
      <c r="AG5" s="68">
        <f t="shared" si="3"/>
        <v>12</v>
      </c>
      <c r="AH5" s="68">
        <f t="shared" si="3"/>
        <v>0</v>
      </c>
      <c r="AI5" s="68">
        <f t="shared" si="3"/>
        <v>1</v>
      </c>
      <c r="AJ5" s="68">
        <f t="shared" si="3"/>
        <v>2</v>
      </c>
      <c r="AK5" s="68">
        <f t="shared" si="3"/>
        <v>3</v>
      </c>
      <c r="AL5" s="68">
        <f t="shared" si="3"/>
        <v>4</v>
      </c>
      <c r="AM5" s="68">
        <f t="shared" si="3"/>
        <v>5</v>
      </c>
      <c r="AN5" s="68">
        <f t="shared" si="3"/>
        <v>6</v>
      </c>
      <c r="AO5" s="68">
        <f t="shared" si="3"/>
        <v>7</v>
      </c>
      <c r="AP5" s="68">
        <f t="shared" si="3"/>
        <v>8</v>
      </c>
      <c r="AQ5" s="68">
        <f t="shared" si="3"/>
        <v>9</v>
      </c>
      <c r="AR5" s="68">
        <f t="shared" si="3"/>
        <v>10</v>
      </c>
      <c r="AS5" s="68">
        <f>IF(AR5=12,0,AR5+1)</f>
        <v>11</v>
      </c>
      <c r="AT5" s="68">
        <f t="shared" si="3"/>
        <v>12</v>
      </c>
      <c r="AU5" s="68">
        <f t="shared" si="3"/>
        <v>0</v>
      </c>
      <c r="AV5" s="67"/>
      <c r="AX5" s="65"/>
      <c r="AY5" s="65"/>
      <c r="AZ5" s="69"/>
      <c r="BA5" s="65"/>
      <c r="BB5" s="65"/>
      <c r="BC5" s="65"/>
      <c r="BD5" s="65"/>
      <c r="BE5" s="65"/>
      <c r="BF5" s="65"/>
      <c r="BG5" s="65"/>
      <c r="BH5" s="65"/>
    </row>
    <row r="6" spans="1:60" s="64" customFormat="1" x14ac:dyDescent="0.25">
      <c r="A6" s="63"/>
      <c r="B6" s="63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8"/>
      <c r="AT6" s="67"/>
      <c r="AU6" s="67"/>
      <c r="AV6" s="67"/>
      <c r="AX6" s="65"/>
      <c r="AY6" s="65"/>
      <c r="AZ6" s="69"/>
      <c r="BA6" s="65"/>
      <c r="BB6" s="65"/>
      <c r="BC6" s="65"/>
      <c r="BD6" s="65"/>
      <c r="BE6" s="65"/>
      <c r="BF6" s="65"/>
      <c r="BG6" s="65"/>
      <c r="BH6" s="65"/>
    </row>
    <row r="7" spans="1:60" s="65" customFormat="1" x14ac:dyDescent="0.25">
      <c r="A7" s="66"/>
      <c r="B7" s="63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X7" s="67"/>
      <c r="AY7" s="67"/>
      <c r="AZ7" s="67"/>
    </row>
    <row r="8" spans="1:60" s="65" customFormat="1" x14ac:dyDescent="0.25">
      <c r="A8" s="66"/>
      <c r="B8" s="63" t="s">
        <v>113</v>
      </c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X8" s="67"/>
      <c r="AY8" s="67"/>
      <c r="AZ8" s="67"/>
    </row>
    <row r="9" spans="1:60" s="65" customFormat="1" x14ac:dyDescent="0.25">
      <c r="A9" s="66"/>
      <c r="B9" s="63"/>
      <c r="C9" s="70" t="s">
        <v>133</v>
      </c>
      <c r="I9" s="71">
        <f>IF(ISNUMBER(INDEX('Operating Analysis'!16:16,MATCH(I$2,'Operating Analysis'!$5:$5,0))),INDEX('Operating Analysis'!16:16,MATCH(I$2,'Operating Analysis'!$5:$5,0)),"")</f>
        <v>0</v>
      </c>
      <c r="J9" s="71">
        <f>IF(ISNUMBER(INDEX('Operating Analysis'!16:16,MATCH(J$2,'Operating Analysis'!$5:$5,0))),INDEX('Operating Analysis'!16:16,MATCH(J$2,'Operating Analysis'!$5:$5,0)),"")</f>
        <v>0</v>
      </c>
      <c r="K9" s="71">
        <f>IF(ISNUMBER(INDEX('Operating Analysis'!16:16,MATCH(K$2,'Operating Analysis'!$5:$5,0))),INDEX('Operating Analysis'!16:16,MATCH(K$2,'Operating Analysis'!$5:$5,0)),"")</f>
        <v>1</v>
      </c>
      <c r="L9" s="71">
        <f>IF(ISNUMBER(INDEX('Operating Analysis'!16:16,MATCH(L$2,'Operating Analysis'!$5:$5,0))),INDEX('Operating Analysis'!16:16,MATCH(L$2,'Operating Analysis'!$5:$5,0)),"")</f>
        <v>2</v>
      </c>
      <c r="M9" s="71">
        <f>IF(ISNUMBER(INDEX('Operating Analysis'!16:16,MATCH(M$2,'Operating Analysis'!$5:$5,0))),INDEX('Operating Analysis'!16:16,MATCH(M$2,'Operating Analysis'!$5:$5,0)),"")</f>
        <v>3</v>
      </c>
      <c r="N9" s="71">
        <f>IF(ISNUMBER(INDEX('Operating Analysis'!16:16,MATCH(N$2,'Operating Analysis'!$5:$5,0))),INDEX('Operating Analysis'!16:16,MATCH(N$2,'Operating Analysis'!$5:$5,0)),"")</f>
        <v>4</v>
      </c>
      <c r="O9" s="71">
        <f>IF(ISNUMBER(INDEX('Operating Analysis'!16:16,MATCH(O$2,'Operating Analysis'!$5:$5,0))),INDEX('Operating Analysis'!16:16,MATCH(O$2,'Operating Analysis'!$5:$5,0)),"")</f>
        <v>5</v>
      </c>
      <c r="P9" s="71">
        <f>IF(ISNUMBER(INDEX('Operating Analysis'!16:16,MATCH(P$2,'Operating Analysis'!$5:$5,0))),INDEX('Operating Analysis'!16:16,MATCH(P$2,'Operating Analysis'!$5:$5,0)),"")</f>
        <v>6</v>
      </c>
      <c r="Q9" s="71">
        <f>IF(ISNUMBER(INDEX('Operating Analysis'!16:16,MATCH(Q$2,'Operating Analysis'!$5:$5,0))),INDEX('Operating Analysis'!16:16,MATCH(Q$2,'Operating Analysis'!$5:$5,0)),"")</f>
        <v>7</v>
      </c>
      <c r="R9" s="71">
        <f>IF(ISNUMBER(INDEX('Operating Analysis'!16:16,MATCH(R$2,'Operating Analysis'!$5:$5,0))),INDEX('Operating Analysis'!16:16,MATCH(R$2,'Operating Analysis'!$5:$5,0)),"")</f>
        <v>8</v>
      </c>
      <c r="S9" s="71">
        <f>IF(ISNUMBER(INDEX('Operating Analysis'!16:16,MATCH(S$2,'Operating Analysis'!$5:$5,0))),INDEX('Operating Analysis'!16:16,MATCH(S$2,'Operating Analysis'!$5:$5,0)),"")</f>
        <v>9</v>
      </c>
      <c r="T9" s="71">
        <f>IF(ISNUMBER(INDEX('Operating Analysis'!16:16,MATCH(T$2,'Operating Analysis'!$5:$5,0))),INDEX('Operating Analysis'!16:16,MATCH(T$2,'Operating Analysis'!$5:$5,0)),"")</f>
        <v>10</v>
      </c>
      <c r="U9" s="71" t="str">
        <f>IF(ISNUMBER(INDEX('Operating Analysis'!16:16,MATCH(U$2,'Operating Analysis'!$5:$5,0))),INDEX('Operating Analysis'!16:16,MATCH(U$2,'Operating Analysis'!$5:$5,0)),"")</f>
        <v/>
      </c>
      <c r="V9" s="71">
        <f>IF(ISNUMBER(INDEX('Operating Analysis'!16:16,MATCH(V$2,'Operating Analysis'!$5:$5,0))),INDEX('Operating Analysis'!16:16,MATCH(V$2,'Operating Analysis'!$5:$5,0)),"")</f>
        <v>11</v>
      </c>
      <c r="W9" s="71">
        <f>IF(ISNUMBER(INDEX('Operating Analysis'!16:16,MATCH(W$2,'Operating Analysis'!$5:$5,0))),INDEX('Operating Analysis'!16:16,MATCH(W$2,'Operating Analysis'!$5:$5,0)),"")</f>
        <v>12</v>
      </c>
      <c r="X9" s="71">
        <f>IF(ISNUMBER(INDEX('Operating Analysis'!16:16,MATCH(X$2,'Operating Analysis'!$5:$5,0))),INDEX('Operating Analysis'!16:16,MATCH(X$2,'Operating Analysis'!$5:$5,0)),"")</f>
        <v>13</v>
      </c>
      <c r="Y9" s="71">
        <f>IF(ISNUMBER(INDEX('Operating Analysis'!16:16,MATCH(Y$2,'Operating Analysis'!$5:$5,0))),INDEX('Operating Analysis'!16:16,MATCH(Y$2,'Operating Analysis'!$5:$5,0)),"")</f>
        <v>14</v>
      </c>
      <c r="Z9" s="71">
        <f>IF(ISNUMBER(INDEX('Operating Analysis'!16:16,MATCH(Z$2,'Operating Analysis'!$5:$5,0))),INDEX('Operating Analysis'!16:16,MATCH(Z$2,'Operating Analysis'!$5:$5,0)),"")</f>
        <v>15</v>
      </c>
      <c r="AA9" s="71">
        <f>IF(ISNUMBER(INDEX('Operating Analysis'!16:16,MATCH(AA$2,'Operating Analysis'!$5:$5,0))),INDEX('Operating Analysis'!16:16,MATCH(AA$2,'Operating Analysis'!$5:$5,0)),"")</f>
        <v>16</v>
      </c>
      <c r="AB9" s="71">
        <f>IF(ISNUMBER(INDEX('Operating Analysis'!16:16,MATCH(AB$2,'Operating Analysis'!$5:$5,0))),INDEX('Operating Analysis'!16:16,MATCH(AB$2,'Operating Analysis'!$5:$5,0)),"")</f>
        <v>17</v>
      </c>
      <c r="AC9" s="71">
        <f>IF(ISNUMBER(INDEX('Operating Analysis'!16:16,MATCH(AC$2,'Operating Analysis'!$5:$5,0))),INDEX('Operating Analysis'!16:16,MATCH(AC$2,'Operating Analysis'!$5:$5,0)),"")</f>
        <v>18</v>
      </c>
      <c r="AD9" s="71">
        <f>IF(ISNUMBER(INDEX('Operating Analysis'!16:16,MATCH(AD$2,'Operating Analysis'!$5:$5,0))),INDEX('Operating Analysis'!16:16,MATCH(AD$2,'Operating Analysis'!$5:$5,0)),"")</f>
        <v>19</v>
      </c>
      <c r="AE9" s="71">
        <f>IF(ISNUMBER(INDEX('Operating Analysis'!16:16,MATCH(AE$2,'Operating Analysis'!$5:$5,0))),INDEX('Operating Analysis'!16:16,MATCH(AE$2,'Operating Analysis'!$5:$5,0)),"")</f>
        <v>20</v>
      </c>
      <c r="AF9" s="71">
        <f>IF(ISNUMBER(INDEX('Operating Analysis'!16:16,MATCH(AF$2,'Operating Analysis'!$5:$5,0))),INDEX('Operating Analysis'!16:16,MATCH(AF$2,'Operating Analysis'!$5:$5,0)),"")</f>
        <v>21</v>
      </c>
      <c r="AG9" s="71">
        <f>IF(ISNUMBER(INDEX('Operating Analysis'!16:16,MATCH(AG$2,'Operating Analysis'!$5:$5,0))),INDEX('Operating Analysis'!16:16,MATCH(AG$2,'Operating Analysis'!$5:$5,0)),"")</f>
        <v>22</v>
      </c>
      <c r="AH9" s="71" t="str">
        <f>IF(ISNUMBER(INDEX('Operating Analysis'!16:16,MATCH(AH$2,'Operating Analysis'!$5:$5,0))),INDEX('Operating Analysis'!16:16,MATCH(AH$2,'Operating Analysis'!$5:$5,0)),"")</f>
        <v/>
      </c>
      <c r="AI9" s="71">
        <f>IF(ISNUMBER(INDEX('Operating Analysis'!16:16,MATCH(AI$2,'Operating Analysis'!$5:$5,0))),INDEX('Operating Analysis'!16:16,MATCH(AI$2,'Operating Analysis'!$5:$5,0)),"")</f>
        <v>23</v>
      </c>
      <c r="AJ9" s="71">
        <f>IF(ISNUMBER(INDEX('Operating Analysis'!16:16,MATCH(AJ$2,'Operating Analysis'!$5:$5,0))),INDEX('Operating Analysis'!16:16,MATCH(AJ$2,'Operating Analysis'!$5:$5,0)),"")</f>
        <v>24</v>
      </c>
      <c r="AK9" s="71">
        <f>IF(ISNUMBER(INDEX('Operating Analysis'!16:16,MATCH(AK$2,'Operating Analysis'!$5:$5,0))),INDEX('Operating Analysis'!16:16,MATCH(AK$2,'Operating Analysis'!$5:$5,0)),"")</f>
        <v>25</v>
      </c>
      <c r="AL9" s="71">
        <f>IF(ISNUMBER(INDEX('Operating Analysis'!16:16,MATCH(AL$2,'Operating Analysis'!$5:$5,0))),INDEX('Operating Analysis'!16:16,MATCH(AL$2,'Operating Analysis'!$5:$5,0)),"")</f>
        <v>26</v>
      </c>
      <c r="AM9" s="71">
        <f>IF(ISNUMBER(INDEX('Operating Analysis'!16:16,MATCH(AM$2,'Operating Analysis'!$5:$5,0))),INDEX('Operating Analysis'!16:16,MATCH(AM$2,'Operating Analysis'!$5:$5,0)),"")</f>
        <v>27</v>
      </c>
      <c r="AN9" s="71">
        <f>IF(ISNUMBER(INDEX('Operating Analysis'!16:16,MATCH(AN$2,'Operating Analysis'!$5:$5,0))),INDEX('Operating Analysis'!16:16,MATCH(AN$2,'Operating Analysis'!$5:$5,0)),"")</f>
        <v>28</v>
      </c>
      <c r="AO9" s="71">
        <f>IF(ISNUMBER(INDEX('Operating Analysis'!16:16,MATCH(AO$2,'Operating Analysis'!$5:$5,0))),INDEX('Operating Analysis'!16:16,MATCH(AO$2,'Operating Analysis'!$5:$5,0)),"")</f>
        <v>29</v>
      </c>
      <c r="AP9" s="71">
        <f>IF(ISNUMBER(INDEX('Operating Analysis'!16:16,MATCH(AP$2,'Operating Analysis'!$5:$5,0))),INDEX('Operating Analysis'!16:16,MATCH(AP$2,'Operating Analysis'!$5:$5,0)),"")</f>
        <v>30</v>
      </c>
      <c r="AQ9" s="71">
        <f>IF(ISNUMBER(INDEX('Operating Analysis'!16:16,MATCH(AQ$2,'Operating Analysis'!$5:$5,0))),INDEX('Operating Analysis'!16:16,MATCH(AQ$2,'Operating Analysis'!$5:$5,0)),"")</f>
        <v>31</v>
      </c>
      <c r="AR9" s="71">
        <f>IF(ISNUMBER(INDEX('Operating Analysis'!16:16,MATCH(AR$2,'Operating Analysis'!$5:$5,0))),INDEX('Operating Analysis'!16:16,MATCH(AR$2,'Operating Analysis'!$5:$5,0)),"")</f>
        <v>32</v>
      </c>
      <c r="AS9" s="71">
        <f>IF(ISNUMBER(INDEX('Operating Analysis'!16:16,MATCH(AS$2,'Operating Analysis'!$5:$5,0))),INDEX('Operating Analysis'!16:16,MATCH(AS$2,'Operating Analysis'!$5:$5,0)),"")</f>
        <v>33</v>
      </c>
      <c r="AT9" s="71">
        <f>IF(ISNUMBER(INDEX('Operating Analysis'!16:16,MATCH(AT$2,'Operating Analysis'!$5:$5,0))),INDEX('Operating Analysis'!16:16,MATCH(AT$2,'Operating Analysis'!$5:$5,0)),"")</f>
        <v>34</v>
      </c>
      <c r="AU9" s="71" t="str">
        <f>IF(ISNUMBER(INDEX('Operating Analysis'!16:16,MATCH(AU$2,'Operating Analysis'!$5:$5,0))),INDEX('Operating Analysis'!16:16,MATCH(AU$2,'Operating Analysis'!$5:$5,0)),"")</f>
        <v/>
      </c>
      <c r="AV9" s="71"/>
      <c r="AW9" s="71"/>
      <c r="AX9" s="71"/>
      <c r="AY9" s="71"/>
      <c r="AZ9" s="71"/>
      <c r="BA9" s="71"/>
      <c r="BB9" s="71"/>
    </row>
    <row r="10" spans="1:60" s="65" customFormat="1" x14ac:dyDescent="0.25">
      <c r="A10" s="66"/>
      <c r="B10" s="63"/>
      <c r="C10" s="70" t="s">
        <v>131</v>
      </c>
      <c r="I10" s="71">
        <f>IF(ISNUMBER(INDEX('Operating Analysis'!17:17,MATCH(I$2,'Operating Analysis'!$5:$5,0))),INDEX('Operating Analysis'!17:17,MATCH(I$2,'Operating Analysis'!$5:$5,0)),"")</f>
        <v>0</v>
      </c>
      <c r="J10" s="71">
        <f>IF(ISNUMBER(INDEX('Operating Analysis'!17:17,MATCH(J$2,'Operating Analysis'!$5:$5,0))),INDEX('Operating Analysis'!17:17,MATCH(J$2,'Operating Analysis'!$5:$5,0)),"")</f>
        <v>0</v>
      </c>
      <c r="K10" s="71">
        <f>IF(ISNUMBER(INDEX('Operating Analysis'!17:17,MATCH(K$2,'Operating Analysis'!$5:$5,0))),INDEX('Operating Analysis'!17:17,MATCH(K$2,'Operating Analysis'!$5:$5,0)),"")</f>
        <v>0</v>
      </c>
      <c r="L10" s="71">
        <f>IF(ISNUMBER(INDEX('Operating Analysis'!17:17,MATCH(L$2,'Operating Analysis'!$5:$5,0))),INDEX('Operating Analysis'!17:17,MATCH(L$2,'Operating Analysis'!$5:$5,0)),"")</f>
        <v>0</v>
      </c>
      <c r="M10" s="71">
        <f>IF(ISNUMBER(INDEX('Operating Analysis'!17:17,MATCH(M$2,'Operating Analysis'!$5:$5,0))),INDEX('Operating Analysis'!17:17,MATCH(M$2,'Operating Analysis'!$5:$5,0)),"")</f>
        <v>0</v>
      </c>
      <c r="N10" s="71">
        <f>IF(ISNUMBER(INDEX('Operating Analysis'!17:17,MATCH(N$2,'Operating Analysis'!$5:$5,0))),INDEX('Operating Analysis'!17:17,MATCH(N$2,'Operating Analysis'!$5:$5,0)),"")</f>
        <v>1</v>
      </c>
      <c r="O10" s="71">
        <f>IF(ISNUMBER(INDEX('Operating Analysis'!17:17,MATCH(O$2,'Operating Analysis'!$5:$5,0))),INDEX('Operating Analysis'!17:17,MATCH(O$2,'Operating Analysis'!$5:$5,0)),"")</f>
        <v>2</v>
      </c>
      <c r="P10" s="71">
        <f>IF(ISNUMBER(INDEX('Operating Analysis'!17:17,MATCH(P$2,'Operating Analysis'!$5:$5,0))),INDEX('Operating Analysis'!17:17,MATCH(P$2,'Operating Analysis'!$5:$5,0)),"")</f>
        <v>3</v>
      </c>
      <c r="Q10" s="71">
        <f>IF(ISNUMBER(INDEX('Operating Analysis'!17:17,MATCH(Q$2,'Operating Analysis'!$5:$5,0))),INDEX('Operating Analysis'!17:17,MATCH(Q$2,'Operating Analysis'!$5:$5,0)),"")</f>
        <v>4</v>
      </c>
      <c r="R10" s="71">
        <f>IF(ISNUMBER(INDEX('Operating Analysis'!17:17,MATCH(R$2,'Operating Analysis'!$5:$5,0))),INDEX('Operating Analysis'!17:17,MATCH(R$2,'Operating Analysis'!$5:$5,0)),"")</f>
        <v>5</v>
      </c>
      <c r="S10" s="71">
        <f>IF(ISNUMBER(INDEX('Operating Analysis'!17:17,MATCH(S$2,'Operating Analysis'!$5:$5,0))),INDEX('Operating Analysis'!17:17,MATCH(S$2,'Operating Analysis'!$5:$5,0)),"")</f>
        <v>6</v>
      </c>
      <c r="T10" s="71">
        <f>IF(ISNUMBER(INDEX('Operating Analysis'!17:17,MATCH(T$2,'Operating Analysis'!$5:$5,0))),INDEX('Operating Analysis'!17:17,MATCH(T$2,'Operating Analysis'!$5:$5,0)),"")</f>
        <v>7</v>
      </c>
      <c r="U10" s="71" t="str">
        <f>IF(ISNUMBER(INDEX('Operating Analysis'!17:17,MATCH(U$2,'Operating Analysis'!$5:$5,0))),INDEX('Operating Analysis'!17:17,MATCH(U$2,'Operating Analysis'!$5:$5,0)),"")</f>
        <v/>
      </c>
      <c r="V10" s="71">
        <f>IF(ISNUMBER(INDEX('Operating Analysis'!17:17,MATCH(V$2,'Operating Analysis'!$5:$5,0))),INDEX('Operating Analysis'!17:17,MATCH(V$2,'Operating Analysis'!$5:$5,0)),"")</f>
        <v>8</v>
      </c>
      <c r="W10" s="71">
        <f>IF(ISNUMBER(INDEX('Operating Analysis'!17:17,MATCH(W$2,'Operating Analysis'!$5:$5,0))),INDEX('Operating Analysis'!17:17,MATCH(W$2,'Operating Analysis'!$5:$5,0)),"")</f>
        <v>9</v>
      </c>
      <c r="X10" s="71">
        <f>IF(ISNUMBER(INDEX('Operating Analysis'!17:17,MATCH(X$2,'Operating Analysis'!$5:$5,0))),INDEX('Operating Analysis'!17:17,MATCH(X$2,'Operating Analysis'!$5:$5,0)),"")</f>
        <v>10</v>
      </c>
      <c r="Y10" s="71">
        <f>IF(ISNUMBER(INDEX('Operating Analysis'!17:17,MATCH(Y$2,'Operating Analysis'!$5:$5,0))),INDEX('Operating Analysis'!17:17,MATCH(Y$2,'Operating Analysis'!$5:$5,0)),"")</f>
        <v>11</v>
      </c>
      <c r="Z10" s="71">
        <f>IF(ISNUMBER(INDEX('Operating Analysis'!17:17,MATCH(Z$2,'Operating Analysis'!$5:$5,0))),INDEX('Operating Analysis'!17:17,MATCH(Z$2,'Operating Analysis'!$5:$5,0)),"")</f>
        <v>12</v>
      </c>
      <c r="AA10" s="71">
        <f>IF(ISNUMBER(INDEX('Operating Analysis'!17:17,MATCH(AA$2,'Operating Analysis'!$5:$5,0))),INDEX('Operating Analysis'!17:17,MATCH(AA$2,'Operating Analysis'!$5:$5,0)),"")</f>
        <v>13</v>
      </c>
      <c r="AB10" s="71">
        <f>IF(ISNUMBER(INDEX('Operating Analysis'!17:17,MATCH(AB$2,'Operating Analysis'!$5:$5,0))),INDEX('Operating Analysis'!17:17,MATCH(AB$2,'Operating Analysis'!$5:$5,0)),"")</f>
        <v>14</v>
      </c>
      <c r="AC10" s="71">
        <f>IF(ISNUMBER(INDEX('Operating Analysis'!17:17,MATCH(AC$2,'Operating Analysis'!$5:$5,0))),INDEX('Operating Analysis'!17:17,MATCH(AC$2,'Operating Analysis'!$5:$5,0)),"")</f>
        <v>15</v>
      </c>
      <c r="AD10" s="71">
        <f>IF(ISNUMBER(INDEX('Operating Analysis'!17:17,MATCH(AD$2,'Operating Analysis'!$5:$5,0))),INDEX('Operating Analysis'!17:17,MATCH(AD$2,'Operating Analysis'!$5:$5,0)),"")</f>
        <v>16</v>
      </c>
      <c r="AE10" s="71">
        <f>IF(ISNUMBER(INDEX('Operating Analysis'!17:17,MATCH(AE$2,'Operating Analysis'!$5:$5,0))),INDEX('Operating Analysis'!17:17,MATCH(AE$2,'Operating Analysis'!$5:$5,0)),"")</f>
        <v>17</v>
      </c>
      <c r="AF10" s="71">
        <f>IF(ISNUMBER(INDEX('Operating Analysis'!17:17,MATCH(AF$2,'Operating Analysis'!$5:$5,0))),INDEX('Operating Analysis'!17:17,MATCH(AF$2,'Operating Analysis'!$5:$5,0)),"")</f>
        <v>18</v>
      </c>
      <c r="AG10" s="71">
        <f>IF(ISNUMBER(INDEX('Operating Analysis'!17:17,MATCH(AG$2,'Operating Analysis'!$5:$5,0))),INDEX('Operating Analysis'!17:17,MATCH(AG$2,'Operating Analysis'!$5:$5,0)),"")</f>
        <v>19</v>
      </c>
      <c r="AH10" s="71" t="str">
        <f>IF(ISNUMBER(INDEX('Operating Analysis'!17:17,MATCH(AH$2,'Operating Analysis'!$5:$5,0))),INDEX('Operating Analysis'!17:17,MATCH(AH$2,'Operating Analysis'!$5:$5,0)),"")</f>
        <v/>
      </c>
      <c r="AI10" s="71">
        <f>IF(ISNUMBER(INDEX('Operating Analysis'!17:17,MATCH(AI$2,'Operating Analysis'!$5:$5,0))),INDEX('Operating Analysis'!17:17,MATCH(AI$2,'Operating Analysis'!$5:$5,0)),"")</f>
        <v>20</v>
      </c>
      <c r="AJ10" s="71">
        <f>IF(ISNUMBER(INDEX('Operating Analysis'!17:17,MATCH(AJ$2,'Operating Analysis'!$5:$5,0))),INDEX('Operating Analysis'!17:17,MATCH(AJ$2,'Operating Analysis'!$5:$5,0)),"")</f>
        <v>21</v>
      </c>
      <c r="AK10" s="71">
        <f>IF(ISNUMBER(INDEX('Operating Analysis'!17:17,MATCH(AK$2,'Operating Analysis'!$5:$5,0))),INDEX('Operating Analysis'!17:17,MATCH(AK$2,'Operating Analysis'!$5:$5,0)),"")</f>
        <v>22</v>
      </c>
      <c r="AL10" s="71">
        <f>IF(ISNUMBER(INDEX('Operating Analysis'!17:17,MATCH(AL$2,'Operating Analysis'!$5:$5,0))),INDEX('Operating Analysis'!17:17,MATCH(AL$2,'Operating Analysis'!$5:$5,0)),"")</f>
        <v>23</v>
      </c>
      <c r="AM10" s="71">
        <f>IF(ISNUMBER(INDEX('Operating Analysis'!17:17,MATCH(AM$2,'Operating Analysis'!$5:$5,0))),INDEX('Operating Analysis'!17:17,MATCH(AM$2,'Operating Analysis'!$5:$5,0)),"")</f>
        <v>24</v>
      </c>
      <c r="AN10" s="71">
        <f>IF(ISNUMBER(INDEX('Operating Analysis'!17:17,MATCH(AN$2,'Operating Analysis'!$5:$5,0))),INDEX('Operating Analysis'!17:17,MATCH(AN$2,'Operating Analysis'!$5:$5,0)),"")</f>
        <v>25</v>
      </c>
      <c r="AO10" s="71">
        <f>IF(ISNUMBER(INDEX('Operating Analysis'!17:17,MATCH(AO$2,'Operating Analysis'!$5:$5,0))),INDEX('Operating Analysis'!17:17,MATCH(AO$2,'Operating Analysis'!$5:$5,0)),"")</f>
        <v>26</v>
      </c>
      <c r="AP10" s="71">
        <f>IF(ISNUMBER(INDEX('Operating Analysis'!17:17,MATCH(AP$2,'Operating Analysis'!$5:$5,0))),INDEX('Operating Analysis'!17:17,MATCH(AP$2,'Operating Analysis'!$5:$5,0)),"")</f>
        <v>27</v>
      </c>
      <c r="AQ10" s="71">
        <f>IF(ISNUMBER(INDEX('Operating Analysis'!17:17,MATCH(AQ$2,'Operating Analysis'!$5:$5,0))),INDEX('Operating Analysis'!17:17,MATCH(AQ$2,'Operating Analysis'!$5:$5,0)),"")</f>
        <v>28</v>
      </c>
      <c r="AR10" s="71">
        <f>IF(ISNUMBER(INDEX('Operating Analysis'!17:17,MATCH(AR$2,'Operating Analysis'!$5:$5,0))),INDEX('Operating Analysis'!17:17,MATCH(AR$2,'Operating Analysis'!$5:$5,0)),"")</f>
        <v>29</v>
      </c>
      <c r="AS10" s="71">
        <f>IF(ISNUMBER(INDEX('Operating Analysis'!17:17,MATCH(AS$2,'Operating Analysis'!$5:$5,0))),INDEX('Operating Analysis'!17:17,MATCH(AS$2,'Operating Analysis'!$5:$5,0)),"")</f>
        <v>30</v>
      </c>
      <c r="AT10" s="71">
        <f>IF(ISNUMBER(INDEX('Operating Analysis'!17:17,MATCH(AT$2,'Operating Analysis'!$5:$5,0))),INDEX('Operating Analysis'!17:17,MATCH(AT$2,'Operating Analysis'!$5:$5,0)),"")</f>
        <v>31</v>
      </c>
      <c r="AU10" s="71" t="str">
        <f>IF(ISNUMBER(INDEX('Operating Analysis'!17:17,MATCH(AU$2,'Operating Analysis'!$5:$5,0))),INDEX('Operating Analysis'!17:17,MATCH(AU$2,'Operating Analysis'!$5:$5,0)),"")</f>
        <v/>
      </c>
      <c r="AV10" s="71"/>
      <c r="AX10" s="67"/>
      <c r="AY10" s="67"/>
      <c r="AZ10" s="67"/>
    </row>
    <row r="11" spans="1:60" s="65" customFormat="1" x14ac:dyDescent="0.25">
      <c r="A11" s="66"/>
      <c r="B11" s="63"/>
      <c r="C11" s="70" t="s">
        <v>132</v>
      </c>
      <c r="I11" s="71">
        <f>IF(ISNUMBER(INDEX('Operating Analysis'!18:18,MATCH(I$2,'Operating Analysis'!$5:$5,0))),INDEX('Operating Analysis'!18:18,MATCH(I$2,'Operating Analysis'!$5:$5,0)),"")</f>
        <v>0</v>
      </c>
      <c r="J11" s="71">
        <f>IF(ISNUMBER(INDEX('Operating Analysis'!18:18,MATCH(J$2,'Operating Analysis'!$5:$5,0))),INDEX('Operating Analysis'!18:18,MATCH(J$2,'Operating Analysis'!$5:$5,0)),"")</f>
        <v>0</v>
      </c>
      <c r="K11" s="71">
        <f>IF(ISNUMBER(INDEX('Operating Analysis'!18:18,MATCH(K$2,'Operating Analysis'!$5:$5,0))),INDEX('Operating Analysis'!18:18,MATCH(K$2,'Operating Analysis'!$5:$5,0)),"")</f>
        <v>0</v>
      </c>
      <c r="L11" s="71">
        <f>IF(ISNUMBER(INDEX('Operating Analysis'!18:18,MATCH(L$2,'Operating Analysis'!$5:$5,0))),INDEX('Operating Analysis'!18:18,MATCH(L$2,'Operating Analysis'!$5:$5,0)),"")</f>
        <v>0</v>
      </c>
      <c r="M11" s="71">
        <f>IF(ISNUMBER(INDEX('Operating Analysis'!18:18,MATCH(M$2,'Operating Analysis'!$5:$5,0))),INDEX('Operating Analysis'!18:18,MATCH(M$2,'Operating Analysis'!$5:$5,0)),"")</f>
        <v>0</v>
      </c>
      <c r="N11" s="71">
        <f>IF(ISNUMBER(INDEX('Operating Analysis'!18:18,MATCH(N$2,'Operating Analysis'!$5:$5,0))),INDEX('Operating Analysis'!18:18,MATCH(N$2,'Operating Analysis'!$5:$5,0)),"")</f>
        <v>0</v>
      </c>
      <c r="O11" s="71">
        <f>IF(ISNUMBER(INDEX('Operating Analysis'!18:18,MATCH(O$2,'Operating Analysis'!$5:$5,0))),INDEX('Operating Analysis'!18:18,MATCH(O$2,'Operating Analysis'!$5:$5,0)),"")</f>
        <v>1</v>
      </c>
      <c r="P11" s="71">
        <f>IF(ISNUMBER(INDEX('Operating Analysis'!18:18,MATCH(P$2,'Operating Analysis'!$5:$5,0))),INDEX('Operating Analysis'!18:18,MATCH(P$2,'Operating Analysis'!$5:$5,0)),"")</f>
        <v>2</v>
      </c>
      <c r="Q11" s="71">
        <f>IF(ISNUMBER(INDEX('Operating Analysis'!18:18,MATCH(Q$2,'Operating Analysis'!$5:$5,0))),INDEX('Operating Analysis'!18:18,MATCH(Q$2,'Operating Analysis'!$5:$5,0)),"")</f>
        <v>3</v>
      </c>
      <c r="R11" s="71">
        <f>IF(ISNUMBER(INDEX('Operating Analysis'!18:18,MATCH(R$2,'Operating Analysis'!$5:$5,0))),INDEX('Operating Analysis'!18:18,MATCH(R$2,'Operating Analysis'!$5:$5,0)),"")</f>
        <v>4</v>
      </c>
      <c r="S11" s="71">
        <f>IF(ISNUMBER(INDEX('Operating Analysis'!18:18,MATCH(S$2,'Operating Analysis'!$5:$5,0))),INDEX('Operating Analysis'!18:18,MATCH(S$2,'Operating Analysis'!$5:$5,0)),"")</f>
        <v>5</v>
      </c>
      <c r="T11" s="71">
        <f>IF(ISNUMBER(INDEX('Operating Analysis'!18:18,MATCH(T$2,'Operating Analysis'!$5:$5,0))),INDEX('Operating Analysis'!18:18,MATCH(T$2,'Operating Analysis'!$5:$5,0)),"")</f>
        <v>6</v>
      </c>
      <c r="U11" s="71" t="str">
        <f>IF(ISNUMBER(INDEX('Operating Analysis'!18:18,MATCH(U$2,'Operating Analysis'!$5:$5,0))),INDEX('Operating Analysis'!18:18,MATCH(U$2,'Operating Analysis'!$5:$5,0)),"")</f>
        <v/>
      </c>
      <c r="V11" s="71">
        <f>IF(ISNUMBER(INDEX('Operating Analysis'!18:18,MATCH(V$2,'Operating Analysis'!$5:$5,0))),INDEX('Operating Analysis'!18:18,MATCH(V$2,'Operating Analysis'!$5:$5,0)),"")</f>
        <v>7</v>
      </c>
      <c r="W11" s="71">
        <f>IF(ISNUMBER(INDEX('Operating Analysis'!18:18,MATCH(W$2,'Operating Analysis'!$5:$5,0))),INDEX('Operating Analysis'!18:18,MATCH(W$2,'Operating Analysis'!$5:$5,0)),"")</f>
        <v>8</v>
      </c>
      <c r="X11" s="71">
        <f>IF(ISNUMBER(INDEX('Operating Analysis'!18:18,MATCH(X$2,'Operating Analysis'!$5:$5,0))),INDEX('Operating Analysis'!18:18,MATCH(X$2,'Operating Analysis'!$5:$5,0)),"")</f>
        <v>9</v>
      </c>
      <c r="Y11" s="71">
        <f>IF(ISNUMBER(INDEX('Operating Analysis'!18:18,MATCH(Y$2,'Operating Analysis'!$5:$5,0))),INDEX('Operating Analysis'!18:18,MATCH(Y$2,'Operating Analysis'!$5:$5,0)),"")</f>
        <v>10</v>
      </c>
      <c r="Z11" s="71">
        <f>IF(ISNUMBER(INDEX('Operating Analysis'!18:18,MATCH(Z$2,'Operating Analysis'!$5:$5,0))),INDEX('Operating Analysis'!18:18,MATCH(Z$2,'Operating Analysis'!$5:$5,0)),"")</f>
        <v>11</v>
      </c>
      <c r="AA11" s="71">
        <f>IF(ISNUMBER(INDEX('Operating Analysis'!18:18,MATCH(AA$2,'Operating Analysis'!$5:$5,0))),INDEX('Operating Analysis'!18:18,MATCH(AA$2,'Operating Analysis'!$5:$5,0)),"")</f>
        <v>12</v>
      </c>
      <c r="AB11" s="71">
        <f>IF(ISNUMBER(INDEX('Operating Analysis'!18:18,MATCH(AB$2,'Operating Analysis'!$5:$5,0))),INDEX('Operating Analysis'!18:18,MATCH(AB$2,'Operating Analysis'!$5:$5,0)),"")</f>
        <v>13</v>
      </c>
      <c r="AC11" s="71">
        <f>IF(ISNUMBER(INDEX('Operating Analysis'!18:18,MATCH(AC$2,'Operating Analysis'!$5:$5,0))),INDEX('Operating Analysis'!18:18,MATCH(AC$2,'Operating Analysis'!$5:$5,0)),"")</f>
        <v>14</v>
      </c>
      <c r="AD11" s="71">
        <f>IF(ISNUMBER(INDEX('Operating Analysis'!18:18,MATCH(AD$2,'Operating Analysis'!$5:$5,0))),INDEX('Operating Analysis'!18:18,MATCH(AD$2,'Operating Analysis'!$5:$5,0)),"")</f>
        <v>15</v>
      </c>
      <c r="AE11" s="71">
        <f>IF(ISNUMBER(INDEX('Operating Analysis'!18:18,MATCH(AE$2,'Operating Analysis'!$5:$5,0))),INDEX('Operating Analysis'!18:18,MATCH(AE$2,'Operating Analysis'!$5:$5,0)),"")</f>
        <v>16</v>
      </c>
      <c r="AF11" s="71">
        <f>IF(ISNUMBER(INDEX('Operating Analysis'!18:18,MATCH(AF$2,'Operating Analysis'!$5:$5,0))),INDEX('Operating Analysis'!18:18,MATCH(AF$2,'Operating Analysis'!$5:$5,0)),"")</f>
        <v>17</v>
      </c>
      <c r="AG11" s="71">
        <f>IF(ISNUMBER(INDEX('Operating Analysis'!18:18,MATCH(AG$2,'Operating Analysis'!$5:$5,0))),INDEX('Operating Analysis'!18:18,MATCH(AG$2,'Operating Analysis'!$5:$5,0)),"")</f>
        <v>18</v>
      </c>
      <c r="AH11" s="71" t="str">
        <f>IF(ISNUMBER(INDEX('Operating Analysis'!18:18,MATCH(AH$2,'Operating Analysis'!$5:$5,0))),INDEX('Operating Analysis'!18:18,MATCH(AH$2,'Operating Analysis'!$5:$5,0)),"")</f>
        <v/>
      </c>
      <c r="AI11" s="71">
        <f>IF(ISNUMBER(INDEX('Operating Analysis'!18:18,MATCH(AI$2,'Operating Analysis'!$5:$5,0))),INDEX('Operating Analysis'!18:18,MATCH(AI$2,'Operating Analysis'!$5:$5,0)),"")</f>
        <v>19</v>
      </c>
      <c r="AJ11" s="71">
        <f>IF(ISNUMBER(INDEX('Operating Analysis'!18:18,MATCH(AJ$2,'Operating Analysis'!$5:$5,0))),INDEX('Operating Analysis'!18:18,MATCH(AJ$2,'Operating Analysis'!$5:$5,0)),"")</f>
        <v>20</v>
      </c>
      <c r="AK11" s="71">
        <f>IF(ISNUMBER(INDEX('Operating Analysis'!18:18,MATCH(AK$2,'Operating Analysis'!$5:$5,0))),INDEX('Operating Analysis'!18:18,MATCH(AK$2,'Operating Analysis'!$5:$5,0)),"")</f>
        <v>21</v>
      </c>
      <c r="AL11" s="71">
        <f>IF(ISNUMBER(INDEX('Operating Analysis'!18:18,MATCH(AL$2,'Operating Analysis'!$5:$5,0))),INDEX('Operating Analysis'!18:18,MATCH(AL$2,'Operating Analysis'!$5:$5,0)),"")</f>
        <v>22</v>
      </c>
      <c r="AM11" s="71">
        <f>IF(ISNUMBER(INDEX('Operating Analysis'!18:18,MATCH(AM$2,'Operating Analysis'!$5:$5,0))),INDEX('Operating Analysis'!18:18,MATCH(AM$2,'Operating Analysis'!$5:$5,0)),"")</f>
        <v>23</v>
      </c>
      <c r="AN11" s="71">
        <f>IF(ISNUMBER(INDEX('Operating Analysis'!18:18,MATCH(AN$2,'Operating Analysis'!$5:$5,0))),INDEX('Operating Analysis'!18:18,MATCH(AN$2,'Operating Analysis'!$5:$5,0)),"")</f>
        <v>24</v>
      </c>
      <c r="AO11" s="71">
        <f>IF(ISNUMBER(INDEX('Operating Analysis'!18:18,MATCH(AO$2,'Operating Analysis'!$5:$5,0))),INDEX('Operating Analysis'!18:18,MATCH(AO$2,'Operating Analysis'!$5:$5,0)),"")</f>
        <v>25</v>
      </c>
      <c r="AP11" s="71">
        <f>IF(ISNUMBER(INDEX('Operating Analysis'!18:18,MATCH(AP$2,'Operating Analysis'!$5:$5,0))),INDEX('Operating Analysis'!18:18,MATCH(AP$2,'Operating Analysis'!$5:$5,0)),"")</f>
        <v>26</v>
      </c>
      <c r="AQ11" s="71">
        <f>IF(ISNUMBER(INDEX('Operating Analysis'!18:18,MATCH(AQ$2,'Operating Analysis'!$5:$5,0))),INDEX('Operating Analysis'!18:18,MATCH(AQ$2,'Operating Analysis'!$5:$5,0)),"")</f>
        <v>27</v>
      </c>
      <c r="AR11" s="71">
        <f>IF(ISNUMBER(INDEX('Operating Analysis'!18:18,MATCH(AR$2,'Operating Analysis'!$5:$5,0))),INDEX('Operating Analysis'!18:18,MATCH(AR$2,'Operating Analysis'!$5:$5,0)),"")</f>
        <v>28</v>
      </c>
      <c r="AS11" s="71">
        <f>IF(ISNUMBER(INDEX('Operating Analysis'!18:18,MATCH(AS$2,'Operating Analysis'!$5:$5,0))),INDEX('Operating Analysis'!18:18,MATCH(AS$2,'Operating Analysis'!$5:$5,0)),"")</f>
        <v>29</v>
      </c>
      <c r="AT11" s="71">
        <f>IF(ISNUMBER(INDEX('Operating Analysis'!18:18,MATCH(AT$2,'Operating Analysis'!$5:$5,0))),INDEX('Operating Analysis'!18:18,MATCH(AT$2,'Operating Analysis'!$5:$5,0)),"")</f>
        <v>30</v>
      </c>
      <c r="AU11" s="71" t="str">
        <f>IF(ISNUMBER(INDEX('Operating Analysis'!18:18,MATCH(AU$2,'Operating Analysis'!$5:$5,0))),INDEX('Operating Analysis'!18:18,MATCH(AU$2,'Operating Analysis'!$5:$5,0)),"")</f>
        <v/>
      </c>
      <c r="AV11" s="71"/>
      <c r="AX11" s="67"/>
      <c r="AY11" s="67"/>
      <c r="AZ11" s="67"/>
    </row>
    <row r="12" spans="1:60" s="65" customFormat="1" x14ac:dyDescent="0.25">
      <c r="A12" s="66"/>
      <c r="B12" s="63"/>
      <c r="C12" s="70" t="s">
        <v>139</v>
      </c>
      <c r="I12" s="71">
        <f>IF(ISNUMBER(INDEX('Operating Analysis'!19:19,MATCH(I$2,'Operating Analysis'!$5:$5,0))),INDEX('Operating Analysis'!19:19,MATCH(I$2,'Operating Analysis'!$5:$5,0)),"")</f>
        <v>0</v>
      </c>
      <c r="J12" s="71">
        <f>IF(ISNUMBER(INDEX('Operating Analysis'!19:19,MATCH(J$2,'Operating Analysis'!$5:$5,0))),INDEX('Operating Analysis'!19:19,MATCH(J$2,'Operating Analysis'!$5:$5,0)),"")</f>
        <v>0</v>
      </c>
      <c r="K12" s="71">
        <f>IF(ISNUMBER(INDEX('Operating Analysis'!19:19,MATCH(K$2,'Operating Analysis'!$5:$5,0))),INDEX('Operating Analysis'!19:19,MATCH(K$2,'Operating Analysis'!$5:$5,0)),"")</f>
        <v>0</v>
      </c>
      <c r="L12" s="71">
        <f>IF(ISNUMBER(INDEX('Operating Analysis'!19:19,MATCH(L$2,'Operating Analysis'!$5:$5,0))),INDEX('Operating Analysis'!19:19,MATCH(L$2,'Operating Analysis'!$5:$5,0)),"")</f>
        <v>0</v>
      </c>
      <c r="M12" s="71">
        <f>IF(ISNUMBER(INDEX('Operating Analysis'!19:19,MATCH(M$2,'Operating Analysis'!$5:$5,0))),INDEX('Operating Analysis'!19:19,MATCH(M$2,'Operating Analysis'!$5:$5,0)),"")</f>
        <v>0</v>
      </c>
      <c r="N12" s="71">
        <f>IF(ISNUMBER(INDEX('Operating Analysis'!19:19,MATCH(N$2,'Operating Analysis'!$5:$5,0))),INDEX('Operating Analysis'!19:19,MATCH(N$2,'Operating Analysis'!$5:$5,0)),"")</f>
        <v>0</v>
      </c>
      <c r="O12" s="71">
        <f>IF(ISNUMBER(INDEX('Operating Analysis'!19:19,MATCH(O$2,'Operating Analysis'!$5:$5,0))),INDEX('Operating Analysis'!19:19,MATCH(O$2,'Operating Analysis'!$5:$5,0)),"")</f>
        <v>0</v>
      </c>
      <c r="P12" s="71">
        <f>IF(ISNUMBER(INDEX('Operating Analysis'!19:19,MATCH(P$2,'Operating Analysis'!$5:$5,0))),INDEX('Operating Analysis'!19:19,MATCH(P$2,'Operating Analysis'!$5:$5,0)),"")</f>
        <v>1</v>
      </c>
      <c r="Q12" s="71">
        <f>IF(ISNUMBER(INDEX('Operating Analysis'!19:19,MATCH(Q$2,'Operating Analysis'!$5:$5,0))),INDEX('Operating Analysis'!19:19,MATCH(Q$2,'Operating Analysis'!$5:$5,0)),"")</f>
        <v>2</v>
      </c>
      <c r="R12" s="71">
        <f>IF(ISNUMBER(INDEX('Operating Analysis'!19:19,MATCH(R$2,'Operating Analysis'!$5:$5,0))),INDEX('Operating Analysis'!19:19,MATCH(R$2,'Operating Analysis'!$5:$5,0)),"")</f>
        <v>3</v>
      </c>
      <c r="S12" s="71">
        <f>IF(ISNUMBER(INDEX('Operating Analysis'!19:19,MATCH(S$2,'Operating Analysis'!$5:$5,0))),INDEX('Operating Analysis'!19:19,MATCH(S$2,'Operating Analysis'!$5:$5,0)),"")</f>
        <v>4</v>
      </c>
      <c r="T12" s="71">
        <f>IF(ISNUMBER(INDEX('Operating Analysis'!19:19,MATCH(T$2,'Operating Analysis'!$5:$5,0))),INDEX('Operating Analysis'!19:19,MATCH(T$2,'Operating Analysis'!$5:$5,0)),"")</f>
        <v>5</v>
      </c>
      <c r="U12" s="71" t="str">
        <f>IF(ISNUMBER(INDEX('Operating Analysis'!19:19,MATCH(U$2,'Operating Analysis'!$5:$5,0))),INDEX('Operating Analysis'!19:19,MATCH(U$2,'Operating Analysis'!$5:$5,0)),"")</f>
        <v/>
      </c>
      <c r="V12" s="71">
        <f>IF(ISNUMBER(INDEX('Operating Analysis'!19:19,MATCH(V$2,'Operating Analysis'!$5:$5,0))),INDEX('Operating Analysis'!19:19,MATCH(V$2,'Operating Analysis'!$5:$5,0)),"")</f>
        <v>6</v>
      </c>
      <c r="W12" s="71">
        <f>IF(ISNUMBER(INDEX('Operating Analysis'!19:19,MATCH(W$2,'Operating Analysis'!$5:$5,0))),INDEX('Operating Analysis'!19:19,MATCH(W$2,'Operating Analysis'!$5:$5,0)),"")</f>
        <v>7</v>
      </c>
      <c r="X12" s="71">
        <f>IF(ISNUMBER(INDEX('Operating Analysis'!19:19,MATCH(X$2,'Operating Analysis'!$5:$5,0))),INDEX('Operating Analysis'!19:19,MATCH(X$2,'Operating Analysis'!$5:$5,0)),"")</f>
        <v>8</v>
      </c>
      <c r="Y12" s="71">
        <f>IF(ISNUMBER(INDEX('Operating Analysis'!19:19,MATCH(Y$2,'Operating Analysis'!$5:$5,0))),INDEX('Operating Analysis'!19:19,MATCH(Y$2,'Operating Analysis'!$5:$5,0)),"")</f>
        <v>9</v>
      </c>
      <c r="Z12" s="71">
        <f>IF(ISNUMBER(INDEX('Operating Analysis'!19:19,MATCH(Z$2,'Operating Analysis'!$5:$5,0))),INDEX('Operating Analysis'!19:19,MATCH(Z$2,'Operating Analysis'!$5:$5,0)),"")</f>
        <v>10</v>
      </c>
      <c r="AA12" s="71">
        <f>IF(ISNUMBER(INDEX('Operating Analysis'!19:19,MATCH(AA$2,'Operating Analysis'!$5:$5,0))),INDEX('Operating Analysis'!19:19,MATCH(AA$2,'Operating Analysis'!$5:$5,0)),"")</f>
        <v>11</v>
      </c>
      <c r="AB12" s="71">
        <f>IF(ISNUMBER(INDEX('Operating Analysis'!19:19,MATCH(AB$2,'Operating Analysis'!$5:$5,0))),INDEX('Operating Analysis'!19:19,MATCH(AB$2,'Operating Analysis'!$5:$5,0)),"")</f>
        <v>12</v>
      </c>
      <c r="AC12" s="71">
        <f>IF(ISNUMBER(INDEX('Operating Analysis'!19:19,MATCH(AC$2,'Operating Analysis'!$5:$5,0))),INDEX('Operating Analysis'!19:19,MATCH(AC$2,'Operating Analysis'!$5:$5,0)),"")</f>
        <v>13</v>
      </c>
      <c r="AD12" s="71">
        <f>IF(ISNUMBER(INDEX('Operating Analysis'!19:19,MATCH(AD$2,'Operating Analysis'!$5:$5,0))),INDEX('Operating Analysis'!19:19,MATCH(AD$2,'Operating Analysis'!$5:$5,0)),"")</f>
        <v>14</v>
      </c>
      <c r="AE12" s="71">
        <f>IF(ISNUMBER(INDEX('Operating Analysis'!19:19,MATCH(AE$2,'Operating Analysis'!$5:$5,0))),INDEX('Operating Analysis'!19:19,MATCH(AE$2,'Operating Analysis'!$5:$5,0)),"")</f>
        <v>15</v>
      </c>
      <c r="AF12" s="71">
        <f>IF(ISNUMBER(INDEX('Operating Analysis'!19:19,MATCH(AF$2,'Operating Analysis'!$5:$5,0))),INDEX('Operating Analysis'!19:19,MATCH(AF$2,'Operating Analysis'!$5:$5,0)),"")</f>
        <v>16</v>
      </c>
      <c r="AG12" s="71">
        <f>IF(ISNUMBER(INDEX('Operating Analysis'!19:19,MATCH(AG$2,'Operating Analysis'!$5:$5,0))),INDEX('Operating Analysis'!19:19,MATCH(AG$2,'Operating Analysis'!$5:$5,0)),"")</f>
        <v>17</v>
      </c>
      <c r="AH12" s="71" t="str">
        <f>IF(ISNUMBER(INDEX('Operating Analysis'!19:19,MATCH(AH$2,'Operating Analysis'!$5:$5,0))),INDEX('Operating Analysis'!19:19,MATCH(AH$2,'Operating Analysis'!$5:$5,0)),"")</f>
        <v/>
      </c>
      <c r="AI12" s="71">
        <f>IF(ISNUMBER(INDEX('Operating Analysis'!19:19,MATCH(AI$2,'Operating Analysis'!$5:$5,0))),INDEX('Operating Analysis'!19:19,MATCH(AI$2,'Operating Analysis'!$5:$5,0)),"")</f>
        <v>18</v>
      </c>
      <c r="AJ12" s="71">
        <f>IF(ISNUMBER(INDEX('Operating Analysis'!19:19,MATCH(AJ$2,'Operating Analysis'!$5:$5,0))),INDEX('Operating Analysis'!19:19,MATCH(AJ$2,'Operating Analysis'!$5:$5,0)),"")</f>
        <v>19</v>
      </c>
      <c r="AK12" s="71">
        <f>IF(ISNUMBER(INDEX('Operating Analysis'!19:19,MATCH(AK$2,'Operating Analysis'!$5:$5,0))),INDEX('Operating Analysis'!19:19,MATCH(AK$2,'Operating Analysis'!$5:$5,0)),"")</f>
        <v>20</v>
      </c>
      <c r="AL12" s="71">
        <f>IF(ISNUMBER(INDEX('Operating Analysis'!19:19,MATCH(AL$2,'Operating Analysis'!$5:$5,0))),INDEX('Operating Analysis'!19:19,MATCH(AL$2,'Operating Analysis'!$5:$5,0)),"")</f>
        <v>21</v>
      </c>
      <c r="AM12" s="71">
        <f>IF(ISNUMBER(INDEX('Operating Analysis'!19:19,MATCH(AM$2,'Operating Analysis'!$5:$5,0))),INDEX('Operating Analysis'!19:19,MATCH(AM$2,'Operating Analysis'!$5:$5,0)),"")</f>
        <v>22</v>
      </c>
      <c r="AN12" s="71">
        <f>IF(ISNUMBER(INDEX('Operating Analysis'!19:19,MATCH(AN$2,'Operating Analysis'!$5:$5,0))),INDEX('Operating Analysis'!19:19,MATCH(AN$2,'Operating Analysis'!$5:$5,0)),"")</f>
        <v>23</v>
      </c>
      <c r="AO12" s="71">
        <f>IF(ISNUMBER(INDEX('Operating Analysis'!19:19,MATCH(AO$2,'Operating Analysis'!$5:$5,0))),INDEX('Operating Analysis'!19:19,MATCH(AO$2,'Operating Analysis'!$5:$5,0)),"")</f>
        <v>24</v>
      </c>
      <c r="AP12" s="71">
        <f>IF(ISNUMBER(INDEX('Operating Analysis'!19:19,MATCH(AP$2,'Operating Analysis'!$5:$5,0))),INDEX('Operating Analysis'!19:19,MATCH(AP$2,'Operating Analysis'!$5:$5,0)),"")</f>
        <v>25</v>
      </c>
      <c r="AQ12" s="71">
        <f>IF(ISNUMBER(INDEX('Operating Analysis'!19:19,MATCH(AQ$2,'Operating Analysis'!$5:$5,0))),INDEX('Operating Analysis'!19:19,MATCH(AQ$2,'Operating Analysis'!$5:$5,0)),"")</f>
        <v>26</v>
      </c>
      <c r="AR12" s="71">
        <f>IF(ISNUMBER(INDEX('Operating Analysis'!19:19,MATCH(AR$2,'Operating Analysis'!$5:$5,0))),INDEX('Operating Analysis'!19:19,MATCH(AR$2,'Operating Analysis'!$5:$5,0)),"")</f>
        <v>27</v>
      </c>
      <c r="AS12" s="71">
        <f>IF(ISNUMBER(INDEX('Operating Analysis'!19:19,MATCH(AS$2,'Operating Analysis'!$5:$5,0))),INDEX('Operating Analysis'!19:19,MATCH(AS$2,'Operating Analysis'!$5:$5,0)),"")</f>
        <v>28</v>
      </c>
      <c r="AT12" s="71">
        <f>IF(ISNUMBER(INDEX('Operating Analysis'!19:19,MATCH(AT$2,'Operating Analysis'!$5:$5,0))),INDEX('Operating Analysis'!19:19,MATCH(AT$2,'Operating Analysis'!$5:$5,0)),"")</f>
        <v>29</v>
      </c>
      <c r="AU12" s="71" t="str">
        <f>IF(ISNUMBER(INDEX('Operating Analysis'!19:19,MATCH(AU$2,'Operating Analysis'!$5:$5,0))),INDEX('Operating Analysis'!19:19,MATCH(AU$2,'Operating Analysis'!$5:$5,0)),"")</f>
        <v/>
      </c>
      <c r="AV12" s="71"/>
      <c r="AX12" s="67"/>
      <c r="AY12" s="67"/>
      <c r="AZ12" s="67"/>
    </row>
    <row r="13" spans="1:60" s="65" customFormat="1" x14ac:dyDescent="0.25">
      <c r="A13" s="66"/>
      <c r="B13" s="63"/>
      <c r="C13" s="70" t="s">
        <v>135</v>
      </c>
      <c r="I13" s="71">
        <f>IF(ISNUMBER(INDEX('Operating Analysis'!20:20,MATCH(I$2,'Operating Analysis'!$5:$5,0))),INDEX('Operating Analysis'!20:20,MATCH(I$2,'Operating Analysis'!$5:$5,0)),"")</f>
        <v>0</v>
      </c>
      <c r="J13" s="71">
        <f>IF(ISNUMBER(INDEX('Operating Analysis'!20:20,MATCH(J$2,'Operating Analysis'!$5:$5,0))),INDEX('Operating Analysis'!20:20,MATCH(J$2,'Operating Analysis'!$5:$5,0)),"")</f>
        <v>0</v>
      </c>
      <c r="K13" s="71">
        <f>IF(ISNUMBER(INDEX('Operating Analysis'!20:20,MATCH(K$2,'Operating Analysis'!$5:$5,0))),INDEX('Operating Analysis'!20:20,MATCH(K$2,'Operating Analysis'!$5:$5,0)),"")</f>
        <v>0</v>
      </c>
      <c r="L13" s="71">
        <f>IF(ISNUMBER(INDEX('Operating Analysis'!20:20,MATCH(L$2,'Operating Analysis'!$5:$5,0))),INDEX('Operating Analysis'!20:20,MATCH(L$2,'Operating Analysis'!$5:$5,0)),"")</f>
        <v>0</v>
      </c>
      <c r="M13" s="71">
        <f>IF(ISNUMBER(INDEX('Operating Analysis'!20:20,MATCH(M$2,'Operating Analysis'!$5:$5,0))),INDEX('Operating Analysis'!20:20,MATCH(M$2,'Operating Analysis'!$5:$5,0)),"")</f>
        <v>0</v>
      </c>
      <c r="N13" s="71">
        <f>IF(ISNUMBER(INDEX('Operating Analysis'!20:20,MATCH(N$2,'Operating Analysis'!$5:$5,0))),INDEX('Operating Analysis'!20:20,MATCH(N$2,'Operating Analysis'!$5:$5,0)),"")</f>
        <v>0</v>
      </c>
      <c r="O13" s="71">
        <f>IF(ISNUMBER(INDEX('Operating Analysis'!20:20,MATCH(O$2,'Operating Analysis'!$5:$5,0))),INDEX('Operating Analysis'!20:20,MATCH(O$2,'Operating Analysis'!$5:$5,0)),"")</f>
        <v>0</v>
      </c>
      <c r="P13" s="71">
        <f>IF(ISNUMBER(INDEX('Operating Analysis'!20:20,MATCH(P$2,'Operating Analysis'!$5:$5,0))),INDEX('Operating Analysis'!20:20,MATCH(P$2,'Operating Analysis'!$5:$5,0)),"")</f>
        <v>1</v>
      </c>
      <c r="Q13" s="71">
        <f>IF(ISNUMBER(INDEX('Operating Analysis'!20:20,MATCH(Q$2,'Operating Analysis'!$5:$5,0))),INDEX('Operating Analysis'!20:20,MATCH(Q$2,'Operating Analysis'!$5:$5,0)),"")</f>
        <v>2</v>
      </c>
      <c r="R13" s="71">
        <f>IF(ISNUMBER(INDEX('Operating Analysis'!20:20,MATCH(R$2,'Operating Analysis'!$5:$5,0))),INDEX('Operating Analysis'!20:20,MATCH(R$2,'Operating Analysis'!$5:$5,0)),"")</f>
        <v>3</v>
      </c>
      <c r="S13" s="71">
        <f>IF(ISNUMBER(INDEX('Operating Analysis'!20:20,MATCH(S$2,'Operating Analysis'!$5:$5,0))),INDEX('Operating Analysis'!20:20,MATCH(S$2,'Operating Analysis'!$5:$5,0)),"")</f>
        <v>4</v>
      </c>
      <c r="T13" s="71">
        <f>IF(ISNUMBER(INDEX('Operating Analysis'!20:20,MATCH(T$2,'Operating Analysis'!$5:$5,0))),INDEX('Operating Analysis'!20:20,MATCH(T$2,'Operating Analysis'!$5:$5,0)),"")</f>
        <v>5</v>
      </c>
      <c r="U13" s="71" t="str">
        <f>IF(ISNUMBER(INDEX('Operating Analysis'!20:20,MATCH(U$2,'Operating Analysis'!$5:$5,0))),INDEX('Operating Analysis'!20:20,MATCH(U$2,'Operating Analysis'!$5:$5,0)),"")</f>
        <v/>
      </c>
      <c r="V13" s="71">
        <f>IF(ISNUMBER(INDEX('Operating Analysis'!20:20,MATCH(V$2,'Operating Analysis'!$5:$5,0))),INDEX('Operating Analysis'!20:20,MATCH(V$2,'Operating Analysis'!$5:$5,0)),"")</f>
        <v>6</v>
      </c>
      <c r="W13" s="71">
        <f>IF(ISNUMBER(INDEX('Operating Analysis'!20:20,MATCH(W$2,'Operating Analysis'!$5:$5,0))),INDEX('Operating Analysis'!20:20,MATCH(W$2,'Operating Analysis'!$5:$5,0)),"")</f>
        <v>7</v>
      </c>
      <c r="X13" s="71">
        <f>IF(ISNUMBER(INDEX('Operating Analysis'!20:20,MATCH(X$2,'Operating Analysis'!$5:$5,0))),INDEX('Operating Analysis'!20:20,MATCH(X$2,'Operating Analysis'!$5:$5,0)),"")</f>
        <v>8</v>
      </c>
      <c r="Y13" s="71">
        <f>IF(ISNUMBER(INDEX('Operating Analysis'!20:20,MATCH(Y$2,'Operating Analysis'!$5:$5,0))),INDEX('Operating Analysis'!20:20,MATCH(Y$2,'Operating Analysis'!$5:$5,0)),"")</f>
        <v>9</v>
      </c>
      <c r="Z13" s="71">
        <f>IF(ISNUMBER(INDEX('Operating Analysis'!20:20,MATCH(Z$2,'Operating Analysis'!$5:$5,0))),INDEX('Operating Analysis'!20:20,MATCH(Z$2,'Operating Analysis'!$5:$5,0)),"")</f>
        <v>10</v>
      </c>
      <c r="AA13" s="71">
        <f>IF(ISNUMBER(INDEX('Operating Analysis'!20:20,MATCH(AA$2,'Operating Analysis'!$5:$5,0))),INDEX('Operating Analysis'!20:20,MATCH(AA$2,'Operating Analysis'!$5:$5,0)),"")</f>
        <v>11</v>
      </c>
      <c r="AB13" s="71">
        <f>IF(ISNUMBER(INDEX('Operating Analysis'!20:20,MATCH(AB$2,'Operating Analysis'!$5:$5,0))),INDEX('Operating Analysis'!20:20,MATCH(AB$2,'Operating Analysis'!$5:$5,0)),"")</f>
        <v>12</v>
      </c>
      <c r="AC13" s="71">
        <f>IF(ISNUMBER(INDEX('Operating Analysis'!20:20,MATCH(AC$2,'Operating Analysis'!$5:$5,0))),INDEX('Operating Analysis'!20:20,MATCH(AC$2,'Operating Analysis'!$5:$5,0)),"")</f>
        <v>13</v>
      </c>
      <c r="AD13" s="71">
        <f>IF(ISNUMBER(INDEX('Operating Analysis'!20:20,MATCH(AD$2,'Operating Analysis'!$5:$5,0))),INDEX('Operating Analysis'!20:20,MATCH(AD$2,'Operating Analysis'!$5:$5,0)),"")</f>
        <v>14</v>
      </c>
      <c r="AE13" s="71">
        <f>IF(ISNUMBER(INDEX('Operating Analysis'!20:20,MATCH(AE$2,'Operating Analysis'!$5:$5,0))),INDEX('Operating Analysis'!20:20,MATCH(AE$2,'Operating Analysis'!$5:$5,0)),"")</f>
        <v>15</v>
      </c>
      <c r="AF13" s="71">
        <f>IF(ISNUMBER(INDEX('Operating Analysis'!20:20,MATCH(AF$2,'Operating Analysis'!$5:$5,0))),INDEX('Operating Analysis'!20:20,MATCH(AF$2,'Operating Analysis'!$5:$5,0)),"")</f>
        <v>16</v>
      </c>
      <c r="AG13" s="71">
        <f>IF(ISNUMBER(INDEX('Operating Analysis'!20:20,MATCH(AG$2,'Operating Analysis'!$5:$5,0))),INDEX('Operating Analysis'!20:20,MATCH(AG$2,'Operating Analysis'!$5:$5,0)),"")</f>
        <v>17</v>
      </c>
      <c r="AH13" s="71" t="str">
        <f>IF(ISNUMBER(INDEX('Operating Analysis'!20:20,MATCH(AH$2,'Operating Analysis'!$5:$5,0))),INDEX('Operating Analysis'!20:20,MATCH(AH$2,'Operating Analysis'!$5:$5,0)),"")</f>
        <v/>
      </c>
      <c r="AI13" s="71">
        <f>IF(ISNUMBER(INDEX('Operating Analysis'!20:20,MATCH(AI$2,'Operating Analysis'!$5:$5,0))),INDEX('Operating Analysis'!20:20,MATCH(AI$2,'Operating Analysis'!$5:$5,0)),"")</f>
        <v>18</v>
      </c>
      <c r="AJ13" s="71">
        <f>IF(ISNUMBER(INDEX('Operating Analysis'!20:20,MATCH(AJ$2,'Operating Analysis'!$5:$5,0))),INDEX('Operating Analysis'!20:20,MATCH(AJ$2,'Operating Analysis'!$5:$5,0)),"")</f>
        <v>19</v>
      </c>
      <c r="AK13" s="71">
        <f>IF(ISNUMBER(INDEX('Operating Analysis'!20:20,MATCH(AK$2,'Operating Analysis'!$5:$5,0))),INDEX('Operating Analysis'!20:20,MATCH(AK$2,'Operating Analysis'!$5:$5,0)),"")</f>
        <v>20</v>
      </c>
      <c r="AL13" s="71">
        <f>IF(ISNUMBER(INDEX('Operating Analysis'!20:20,MATCH(AL$2,'Operating Analysis'!$5:$5,0))),INDEX('Operating Analysis'!20:20,MATCH(AL$2,'Operating Analysis'!$5:$5,0)),"")</f>
        <v>21</v>
      </c>
      <c r="AM13" s="71">
        <f>IF(ISNUMBER(INDEX('Operating Analysis'!20:20,MATCH(AM$2,'Operating Analysis'!$5:$5,0))),INDEX('Operating Analysis'!20:20,MATCH(AM$2,'Operating Analysis'!$5:$5,0)),"")</f>
        <v>22</v>
      </c>
      <c r="AN13" s="71">
        <f>IF(ISNUMBER(INDEX('Operating Analysis'!20:20,MATCH(AN$2,'Operating Analysis'!$5:$5,0))),INDEX('Operating Analysis'!20:20,MATCH(AN$2,'Operating Analysis'!$5:$5,0)),"")</f>
        <v>23</v>
      </c>
      <c r="AO13" s="71">
        <f>IF(ISNUMBER(INDEX('Operating Analysis'!20:20,MATCH(AO$2,'Operating Analysis'!$5:$5,0))),INDEX('Operating Analysis'!20:20,MATCH(AO$2,'Operating Analysis'!$5:$5,0)),"")</f>
        <v>24</v>
      </c>
      <c r="AP13" s="71">
        <f>IF(ISNUMBER(INDEX('Operating Analysis'!20:20,MATCH(AP$2,'Operating Analysis'!$5:$5,0))),INDEX('Operating Analysis'!20:20,MATCH(AP$2,'Operating Analysis'!$5:$5,0)),"")</f>
        <v>25</v>
      </c>
      <c r="AQ13" s="71">
        <f>IF(ISNUMBER(INDEX('Operating Analysis'!20:20,MATCH(AQ$2,'Operating Analysis'!$5:$5,0))),INDEX('Operating Analysis'!20:20,MATCH(AQ$2,'Operating Analysis'!$5:$5,0)),"")</f>
        <v>26</v>
      </c>
      <c r="AR13" s="71">
        <f>IF(ISNUMBER(INDEX('Operating Analysis'!20:20,MATCH(AR$2,'Operating Analysis'!$5:$5,0))),INDEX('Operating Analysis'!20:20,MATCH(AR$2,'Operating Analysis'!$5:$5,0)),"")</f>
        <v>27</v>
      </c>
      <c r="AS13" s="71">
        <f>IF(ISNUMBER(INDEX('Operating Analysis'!20:20,MATCH(AS$2,'Operating Analysis'!$5:$5,0))),INDEX('Operating Analysis'!20:20,MATCH(AS$2,'Operating Analysis'!$5:$5,0)),"")</f>
        <v>28</v>
      </c>
      <c r="AT13" s="71">
        <f>IF(ISNUMBER(INDEX('Operating Analysis'!20:20,MATCH(AT$2,'Operating Analysis'!$5:$5,0))),INDEX('Operating Analysis'!20:20,MATCH(AT$2,'Operating Analysis'!$5:$5,0)),"")</f>
        <v>29</v>
      </c>
      <c r="AU13" s="71" t="str">
        <f>IF(ISNUMBER(INDEX('Operating Analysis'!20:20,MATCH(AU$2,'Operating Analysis'!$5:$5,0))),INDEX('Operating Analysis'!20:20,MATCH(AU$2,'Operating Analysis'!$5:$5,0)),"")</f>
        <v/>
      </c>
      <c r="AV13" s="71"/>
      <c r="AX13" s="67"/>
      <c r="AY13" s="67"/>
      <c r="AZ13" s="67"/>
    </row>
    <row r="14" spans="1:60" s="65" customFormat="1" x14ac:dyDescent="0.25">
      <c r="A14" s="66"/>
      <c r="B14" s="63"/>
      <c r="C14" s="70" t="s">
        <v>137</v>
      </c>
      <c r="I14" s="71">
        <f>IF(ISNUMBER(INDEX('Operating Analysis'!21:21,MATCH(I$2,'Operating Analysis'!$5:$5,0))),INDEX('Operating Analysis'!21:21,MATCH(I$2,'Operating Analysis'!$5:$5,0)),"")</f>
        <v>0</v>
      </c>
      <c r="J14" s="71">
        <f>IF(ISNUMBER(INDEX('Operating Analysis'!21:21,MATCH(J$2,'Operating Analysis'!$5:$5,0))),INDEX('Operating Analysis'!21:21,MATCH(J$2,'Operating Analysis'!$5:$5,0)),"")</f>
        <v>0</v>
      </c>
      <c r="K14" s="71">
        <f>IF(ISNUMBER(INDEX('Operating Analysis'!21:21,MATCH(K$2,'Operating Analysis'!$5:$5,0))),INDEX('Operating Analysis'!21:21,MATCH(K$2,'Operating Analysis'!$5:$5,0)),"")</f>
        <v>0</v>
      </c>
      <c r="L14" s="71">
        <f>IF(ISNUMBER(INDEX('Operating Analysis'!21:21,MATCH(L$2,'Operating Analysis'!$5:$5,0))),INDEX('Operating Analysis'!21:21,MATCH(L$2,'Operating Analysis'!$5:$5,0)),"")</f>
        <v>0</v>
      </c>
      <c r="M14" s="71">
        <f>IF(ISNUMBER(INDEX('Operating Analysis'!21:21,MATCH(M$2,'Operating Analysis'!$5:$5,0))),INDEX('Operating Analysis'!21:21,MATCH(M$2,'Operating Analysis'!$5:$5,0)),"")</f>
        <v>0</v>
      </c>
      <c r="N14" s="71">
        <f>IF(ISNUMBER(INDEX('Operating Analysis'!21:21,MATCH(N$2,'Operating Analysis'!$5:$5,0))),INDEX('Operating Analysis'!21:21,MATCH(N$2,'Operating Analysis'!$5:$5,0)),"")</f>
        <v>0</v>
      </c>
      <c r="O14" s="71">
        <f>IF(ISNUMBER(INDEX('Operating Analysis'!21:21,MATCH(O$2,'Operating Analysis'!$5:$5,0))),INDEX('Operating Analysis'!21:21,MATCH(O$2,'Operating Analysis'!$5:$5,0)),"")</f>
        <v>0</v>
      </c>
      <c r="P14" s="71">
        <f>IF(ISNUMBER(INDEX('Operating Analysis'!21:21,MATCH(P$2,'Operating Analysis'!$5:$5,0))),INDEX('Operating Analysis'!21:21,MATCH(P$2,'Operating Analysis'!$5:$5,0)),"")</f>
        <v>1</v>
      </c>
      <c r="Q14" s="71">
        <f>IF(ISNUMBER(INDEX('Operating Analysis'!21:21,MATCH(Q$2,'Operating Analysis'!$5:$5,0))),INDEX('Operating Analysis'!21:21,MATCH(Q$2,'Operating Analysis'!$5:$5,0)),"")</f>
        <v>2</v>
      </c>
      <c r="R14" s="71">
        <f>IF(ISNUMBER(INDEX('Operating Analysis'!21:21,MATCH(R$2,'Operating Analysis'!$5:$5,0))),INDEX('Operating Analysis'!21:21,MATCH(R$2,'Operating Analysis'!$5:$5,0)),"")</f>
        <v>3</v>
      </c>
      <c r="S14" s="71">
        <f>IF(ISNUMBER(INDEX('Operating Analysis'!21:21,MATCH(S$2,'Operating Analysis'!$5:$5,0))),INDEX('Operating Analysis'!21:21,MATCH(S$2,'Operating Analysis'!$5:$5,0)),"")</f>
        <v>4</v>
      </c>
      <c r="T14" s="71">
        <f>IF(ISNUMBER(INDEX('Operating Analysis'!21:21,MATCH(T$2,'Operating Analysis'!$5:$5,0))),INDEX('Operating Analysis'!21:21,MATCH(T$2,'Operating Analysis'!$5:$5,0)),"")</f>
        <v>5</v>
      </c>
      <c r="U14" s="71" t="str">
        <f>IF(ISNUMBER(INDEX('Operating Analysis'!21:21,MATCH(U$2,'Operating Analysis'!$5:$5,0))),INDEX('Operating Analysis'!21:21,MATCH(U$2,'Operating Analysis'!$5:$5,0)),"")</f>
        <v/>
      </c>
      <c r="V14" s="71">
        <f>IF(ISNUMBER(INDEX('Operating Analysis'!21:21,MATCH(V$2,'Operating Analysis'!$5:$5,0))),INDEX('Operating Analysis'!21:21,MATCH(V$2,'Operating Analysis'!$5:$5,0)),"")</f>
        <v>6</v>
      </c>
      <c r="W14" s="71">
        <f>IF(ISNUMBER(INDEX('Operating Analysis'!21:21,MATCH(W$2,'Operating Analysis'!$5:$5,0))),INDEX('Operating Analysis'!21:21,MATCH(W$2,'Operating Analysis'!$5:$5,0)),"")</f>
        <v>7</v>
      </c>
      <c r="X14" s="71">
        <f>IF(ISNUMBER(INDEX('Operating Analysis'!21:21,MATCH(X$2,'Operating Analysis'!$5:$5,0))),INDEX('Operating Analysis'!21:21,MATCH(X$2,'Operating Analysis'!$5:$5,0)),"")</f>
        <v>8</v>
      </c>
      <c r="Y14" s="71">
        <f>IF(ISNUMBER(INDEX('Operating Analysis'!21:21,MATCH(Y$2,'Operating Analysis'!$5:$5,0))),INDEX('Operating Analysis'!21:21,MATCH(Y$2,'Operating Analysis'!$5:$5,0)),"")</f>
        <v>9</v>
      </c>
      <c r="Z14" s="71">
        <f>IF(ISNUMBER(INDEX('Operating Analysis'!21:21,MATCH(Z$2,'Operating Analysis'!$5:$5,0))),INDEX('Operating Analysis'!21:21,MATCH(Z$2,'Operating Analysis'!$5:$5,0)),"")</f>
        <v>10</v>
      </c>
      <c r="AA14" s="71">
        <f>IF(ISNUMBER(INDEX('Operating Analysis'!21:21,MATCH(AA$2,'Operating Analysis'!$5:$5,0))),INDEX('Operating Analysis'!21:21,MATCH(AA$2,'Operating Analysis'!$5:$5,0)),"")</f>
        <v>11</v>
      </c>
      <c r="AB14" s="71">
        <f>IF(ISNUMBER(INDEX('Operating Analysis'!21:21,MATCH(AB$2,'Operating Analysis'!$5:$5,0))),INDEX('Operating Analysis'!21:21,MATCH(AB$2,'Operating Analysis'!$5:$5,0)),"")</f>
        <v>12</v>
      </c>
      <c r="AC14" s="71">
        <f>IF(ISNUMBER(INDEX('Operating Analysis'!21:21,MATCH(AC$2,'Operating Analysis'!$5:$5,0))),INDEX('Operating Analysis'!21:21,MATCH(AC$2,'Operating Analysis'!$5:$5,0)),"")</f>
        <v>13</v>
      </c>
      <c r="AD14" s="71">
        <f>IF(ISNUMBER(INDEX('Operating Analysis'!21:21,MATCH(AD$2,'Operating Analysis'!$5:$5,0))),INDEX('Operating Analysis'!21:21,MATCH(AD$2,'Operating Analysis'!$5:$5,0)),"")</f>
        <v>14</v>
      </c>
      <c r="AE14" s="71">
        <f>IF(ISNUMBER(INDEX('Operating Analysis'!21:21,MATCH(AE$2,'Operating Analysis'!$5:$5,0))),INDEX('Operating Analysis'!21:21,MATCH(AE$2,'Operating Analysis'!$5:$5,0)),"")</f>
        <v>15</v>
      </c>
      <c r="AF14" s="71">
        <f>IF(ISNUMBER(INDEX('Operating Analysis'!21:21,MATCH(AF$2,'Operating Analysis'!$5:$5,0))),INDEX('Operating Analysis'!21:21,MATCH(AF$2,'Operating Analysis'!$5:$5,0)),"")</f>
        <v>16</v>
      </c>
      <c r="AG14" s="71">
        <f>IF(ISNUMBER(INDEX('Operating Analysis'!21:21,MATCH(AG$2,'Operating Analysis'!$5:$5,0))),INDEX('Operating Analysis'!21:21,MATCH(AG$2,'Operating Analysis'!$5:$5,0)),"")</f>
        <v>17</v>
      </c>
      <c r="AH14" s="71" t="str">
        <f>IF(ISNUMBER(INDEX('Operating Analysis'!21:21,MATCH(AH$2,'Operating Analysis'!$5:$5,0))),INDEX('Operating Analysis'!21:21,MATCH(AH$2,'Operating Analysis'!$5:$5,0)),"")</f>
        <v/>
      </c>
      <c r="AI14" s="71">
        <f>IF(ISNUMBER(INDEX('Operating Analysis'!21:21,MATCH(AI$2,'Operating Analysis'!$5:$5,0))),INDEX('Operating Analysis'!21:21,MATCH(AI$2,'Operating Analysis'!$5:$5,0)),"")</f>
        <v>18</v>
      </c>
      <c r="AJ14" s="71">
        <f>IF(ISNUMBER(INDEX('Operating Analysis'!21:21,MATCH(AJ$2,'Operating Analysis'!$5:$5,0))),INDEX('Operating Analysis'!21:21,MATCH(AJ$2,'Operating Analysis'!$5:$5,0)),"")</f>
        <v>19</v>
      </c>
      <c r="AK14" s="71">
        <f>IF(ISNUMBER(INDEX('Operating Analysis'!21:21,MATCH(AK$2,'Operating Analysis'!$5:$5,0))),INDEX('Operating Analysis'!21:21,MATCH(AK$2,'Operating Analysis'!$5:$5,0)),"")</f>
        <v>20</v>
      </c>
      <c r="AL14" s="71">
        <f>IF(ISNUMBER(INDEX('Operating Analysis'!21:21,MATCH(AL$2,'Operating Analysis'!$5:$5,0))),INDEX('Operating Analysis'!21:21,MATCH(AL$2,'Operating Analysis'!$5:$5,0)),"")</f>
        <v>21</v>
      </c>
      <c r="AM14" s="71">
        <f>IF(ISNUMBER(INDEX('Operating Analysis'!21:21,MATCH(AM$2,'Operating Analysis'!$5:$5,0))),INDEX('Operating Analysis'!21:21,MATCH(AM$2,'Operating Analysis'!$5:$5,0)),"")</f>
        <v>22</v>
      </c>
      <c r="AN14" s="71">
        <f>IF(ISNUMBER(INDEX('Operating Analysis'!21:21,MATCH(AN$2,'Operating Analysis'!$5:$5,0))),INDEX('Operating Analysis'!21:21,MATCH(AN$2,'Operating Analysis'!$5:$5,0)),"")</f>
        <v>23</v>
      </c>
      <c r="AO14" s="71">
        <f>IF(ISNUMBER(INDEX('Operating Analysis'!21:21,MATCH(AO$2,'Operating Analysis'!$5:$5,0))),INDEX('Operating Analysis'!21:21,MATCH(AO$2,'Operating Analysis'!$5:$5,0)),"")</f>
        <v>24</v>
      </c>
      <c r="AP14" s="71">
        <f>IF(ISNUMBER(INDEX('Operating Analysis'!21:21,MATCH(AP$2,'Operating Analysis'!$5:$5,0))),INDEX('Operating Analysis'!21:21,MATCH(AP$2,'Operating Analysis'!$5:$5,0)),"")</f>
        <v>25</v>
      </c>
      <c r="AQ14" s="71">
        <f>IF(ISNUMBER(INDEX('Operating Analysis'!21:21,MATCH(AQ$2,'Operating Analysis'!$5:$5,0))),INDEX('Operating Analysis'!21:21,MATCH(AQ$2,'Operating Analysis'!$5:$5,0)),"")</f>
        <v>26</v>
      </c>
      <c r="AR14" s="71">
        <f>IF(ISNUMBER(INDEX('Operating Analysis'!21:21,MATCH(AR$2,'Operating Analysis'!$5:$5,0))),INDEX('Operating Analysis'!21:21,MATCH(AR$2,'Operating Analysis'!$5:$5,0)),"")</f>
        <v>27</v>
      </c>
      <c r="AS14" s="71">
        <f>IF(ISNUMBER(INDEX('Operating Analysis'!21:21,MATCH(AS$2,'Operating Analysis'!$5:$5,0))),INDEX('Operating Analysis'!21:21,MATCH(AS$2,'Operating Analysis'!$5:$5,0)),"")</f>
        <v>28</v>
      </c>
      <c r="AT14" s="71">
        <f>IF(ISNUMBER(INDEX('Operating Analysis'!21:21,MATCH(AT$2,'Operating Analysis'!$5:$5,0))),INDEX('Operating Analysis'!21:21,MATCH(AT$2,'Operating Analysis'!$5:$5,0)),"")</f>
        <v>29</v>
      </c>
      <c r="AU14" s="71" t="str">
        <f>IF(ISNUMBER(INDEX('Operating Analysis'!21:21,MATCH(AU$2,'Operating Analysis'!$5:$5,0))),INDEX('Operating Analysis'!21:21,MATCH(AU$2,'Operating Analysis'!$5:$5,0)),"")</f>
        <v/>
      </c>
      <c r="AV14" s="67"/>
      <c r="AX14" s="67"/>
      <c r="AY14" s="67"/>
      <c r="AZ14" s="67"/>
    </row>
    <row r="15" spans="1:60" s="65" customFormat="1" x14ac:dyDescent="0.25">
      <c r="A15" s="66"/>
      <c r="B15" s="63"/>
      <c r="C15" s="70"/>
      <c r="I15" s="71" t="str">
        <f>IF(ISNUMBER(INDEX('Operating Analysis'!22:22,MATCH(I$2,'Operating Analysis'!$5:$5,0))),INDEX('Operating Analysis'!22:22,MATCH(I$2,'Operating Analysis'!$5:$5,0)),"")</f>
        <v/>
      </c>
      <c r="J15" s="71" t="str">
        <f>IF(ISNUMBER(INDEX('Operating Analysis'!22:22,MATCH(J$2,'Operating Analysis'!$5:$5,0))),INDEX('Operating Analysis'!22:22,MATCH(J$2,'Operating Analysis'!$5:$5,0)),"")</f>
        <v/>
      </c>
      <c r="K15" s="71" t="str">
        <f>IF(ISNUMBER(INDEX('Operating Analysis'!22:22,MATCH(K$2,'Operating Analysis'!$5:$5,0))),INDEX('Operating Analysis'!22:22,MATCH(K$2,'Operating Analysis'!$5:$5,0)),"")</f>
        <v/>
      </c>
      <c r="L15" s="71" t="str">
        <f>IF(ISNUMBER(INDEX('Operating Analysis'!22:22,MATCH(L$2,'Operating Analysis'!$5:$5,0))),INDEX('Operating Analysis'!22:22,MATCH(L$2,'Operating Analysis'!$5:$5,0)),"")</f>
        <v/>
      </c>
      <c r="M15" s="71" t="str">
        <f>IF(ISNUMBER(INDEX('Operating Analysis'!22:22,MATCH(M$2,'Operating Analysis'!$5:$5,0))),INDEX('Operating Analysis'!22:22,MATCH(M$2,'Operating Analysis'!$5:$5,0)),"")</f>
        <v/>
      </c>
      <c r="N15" s="71" t="str">
        <f>IF(ISNUMBER(INDEX('Operating Analysis'!22:22,MATCH(N$2,'Operating Analysis'!$5:$5,0))),INDEX('Operating Analysis'!22:22,MATCH(N$2,'Operating Analysis'!$5:$5,0)),"")</f>
        <v/>
      </c>
      <c r="O15" s="71" t="str">
        <f>IF(ISNUMBER(INDEX('Operating Analysis'!22:22,MATCH(O$2,'Operating Analysis'!$5:$5,0))),INDEX('Operating Analysis'!22:22,MATCH(O$2,'Operating Analysis'!$5:$5,0)),"")</f>
        <v/>
      </c>
      <c r="P15" s="71" t="str">
        <f>IF(ISNUMBER(INDEX('Operating Analysis'!22:22,MATCH(P$2,'Operating Analysis'!$5:$5,0))),INDEX('Operating Analysis'!22:22,MATCH(P$2,'Operating Analysis'!$5:$5,0)),"")</f>
        <v/>
      </c>
      <c r="Q15" s="71" t="str">
        <f>IF(ISNUMBER(INDEX('Operating Analysis'!22:22,MATCH(Q$2,'Operating Analysis'!$5:$5,0))),INDEX('Operating Analysis'!22:22,MATCH(Q$2,'Operating Analysis'!$5:$5,0)),"")</f>
        <v/>
      </c>
      <c r="R15" s="71" t="str">
        <f>IF(ISNUMBER(INDEX('Operating Analysis'!22:22,MATCH(R$2,'Operating Analysis'!$5:$5,0))),INDEX('Operating Analysis'!22:22,MATCH(R$2,'Operating Analysis'!$5:$5,0)),"")</f>
        <v/>
      </c>
      <c r="S15" s="71" t="str">
        <f>IF(ISNUMBER(INDEX('Operating Analysis'!22:22,MATCH(S$2,'Operating Analysis'!$5:$5,0))),INDEX('Operating Analysis'!22:22,MATCH(S$2,'Operating Analysis'!$5:$5,0)),"")</f>
        <v/>
      </c>
      <c r="T15" s="71" t="str">
        <f>IF(ISNUMBER(INDEX('Operating Analysis'!22:22,MATCH(T$2,'Operating Analysis'!$5:$5,0))),INDEX('Operating Analysis'!22:22,MATCH(T$2,'Operating Analysis'!$5:$5,0)),"")</f>
        <v/>
      </c>
      <c r="U15" s="71" t="str">
        <f>IF(ISNUMBER(INDEX('Operating Analysis'!22:22,MATCH(U$2,'Operating Analysis'!$5:$5,0))),INDEX('Operating Analysis'!22:22,MATCH(U$2,'Operating Analysis'!$5:$5,0)),"")</f>
        <v/>
      </c>
      <c r="V15" s="71" t="str">
        <f>IF(ISNUMBER(INDEX('Operating Analysis'!22:22,MATCH(V$2,'Operating Analysis'!$5:$5,0))),INDEX('Operating Analysis'!22:22,MATCH(V$2,'Operating Analysis'!$5:$5,0)),"")</f>
        <v/>
      </c>
      <c r="W15" s="71" t="str">
        <f>IF(ISNUMBER(INDEX('Operating Analysis'!22:22,MATCH(W$2,'Operating Analysis'!$5:$5,0))),INDEX('Operating Analysis'!22:22,MATCH(W$2,'Operating Analysis'!$5:$5,0)),"")</f>
        <v/>
      </c>
      <c r="X15" s="71" t="str">
        <f>IF(ISNUMBER(INDEX('Operating Analysis'!22:22,MATCH(X$2,'Operating Analysis'!$5:$5,0))),INDEX('Operating Analysis'!22:22,MATCH(X$2,'Operating Analysis'!$5:$5,0)),"")</f>
        <v/>
      </c>
      <c r="Y15" s="71" t="str">
        <f>IF(ISNUMBER(INDEX('Operating Analysis'!22:22,MATCH(Y$2,'Operating Analysis'!$5:$5,0))),INDEX('Operating Analysis'!22:22,MATCH(Y$2,'Operating Analysis'!$5:$5,0)),"")</f>
        <v/>
      </c>
      <c r="Z15" s="71" t="str">
        <f>IF(ISNUMBER(INDEX('Operating Analysis'!22:22,MATCH(Z$2,'Operating Analysis'!$5:$5,0))),INDEX('Operating Analysis'!22:22,MATCH(Z$2,'Operating Analysis'!$5:$5,0)),"")</f>
        <v/>
      </c>
      <c r="AA15" s="71" t="str">
        <f>IF(ISNUMBER(INDEX('Operating Analysis'!22:22,MATCH(AA$2,'Operating Analysis'!$5:$5,0))),INDEX('Operating Analysis'!22:22,MATCH(AA$2,'Operating Analysis'!$5:$5,0)),"")</f>
        <v/>
      </c>
      <c r="AB15" s="71" t="str">
        <f>IF(ISNUMBER(INDEX('Operating Analysis'!22:22,MATCH(AB$2,'Operating Analysis'!$5:$5,0))),INDEX('Operating Analysis'!22:22,MATCH(AB$2,'Operating Analysis'!$5:$5,0)),"")</f>
        <v/>
      </c>
      <c r="AC15" s="71" t="str">
        <f>IF(ISNUMBER(INDEX('Operating Analysis'!22:22,MATCH(AC$2,'Operating Analysis'!$5:$5,0))),INDEX('Operating Analysis'!22:22,MATCH(AC$2,'Operating Analysis'!$5:$5,0)),"")</f>
        <v/>
      </c>
      <c r="AD15" s="71" t="str">
        <f>IF(ISNUMBER(INDEX('Operating Analysis'!22:22,MATCH(AD$2,'Operating Analysis'!$5:$5,0))),INDEX('Operating Analysis'!22:22,MATCH(AD$2,'Operating Analysis'!$5:$5,0)),"")</f>
        <v/>
      </c>
      <c r="AE15" s="71" t="str">
        <f>IF(ISNUMBER(INDEX('Operating Analysis'!22:22,MATCH(AE$2,'Operating Analysis'!$5:$5,0))),INDEX('Operating Analysis'!22:22,MATCH(AE$2,'Operating Analysis'!$5:$5,0)),"")</f>
        <v/>
      </c>
      <c r="AF15" s="71" t="str">
        <f>IF(ISNUMBER(INDEX('Operating Analysis'!22:22,MATCH(AF$2,'Operating Analysis'!$5:$5,0))),INDEX('Operating Analysis'!22:22,MATCH(AF$2,'Operating Analysis'!$5:$5,0)),"")</f>
        <v/>
      </c>
      <c r="AG15" s="71" t="str">
        <f>IF(ISNUMBER(INDEX('Operating Analysis'!22:22,MATCH(AG$2,'Operating Analysis'!$5:$5,0))),INDEX('Operating Analysis'!22:22,MATCH(AG$2,'Operating Analysis'!$5:$5,0)),"")</f>
        <v/>
      </c>
      <c r="AH15" s="71" t="str">
        <f>IF(ISNUMBER(INDEX('Operating Analysis'!22:22,MATCH(AH$2,'Operating Analysis'!$5:$5,0))),INDEX('Operating Analysis'!22:22,MATCH(AH$2,'Operating Analysis'!$5:$5,0)),"")</f>
        <v/>
      </c>
      <c r="AI15" s="71" t="str">
        <f>IF(ISNUMBER(INDEX('Operating Analysis'!22:22,MATCH(AI$2,'Operating Analysis'!$5:$5,0))),INDEX('Operating Analysis'!22:22,MATCH(AI$2,'Operating Analysis'!$5:$5,0)),"")</f>
        <v/>
      </c>
      <c r="AJ15" s="71" t="str">
        <f>IF(ISNUMBER(INDEX('Operating Analysis'!22:22,MATCH(AJ$2,'Operating Analysis'!$5:$5,0))),INDEX('Operating Analysis'!22:22,MATCH(AJ$2,'Operating Analysis'!$5:$5,0)),"")</f>
        <v/>
      </c>
      <c r="AK15" s="71" t="str">
        <f>IF(ISNUMBER(INDEX('Operating Analysis'!22:22,MATCH(AK$2,'Operating Analysis'!$5:$5,0))),INDEX('Operating Analysis'!22:22,MATCH(AK$2,'Operating Analysis'!$5:$5,0)),"")</f>
        <v/>
      </c>
      <c r="AL15" s="71" t="str">
        <f>IF(ISNUMBER(INDEX('Operating Analysis'!22:22,MATCH(AL$2,'Operating Analysis'!$5:$5,0))),INDEX('Operating Analysis'!22:22,MATCH(AL$2,'Operating Analysis'!$5:$5,0)),"")</f>
        <v/>
      </c>
      <c r="AM15" s="71" t="str">
        <f>IF(ISNUMBER(INDEX('Operating Analysis'!22:22,MATCH(AM$2,'Operating Analysis'!$5:$5,0))),INDEX('Operating Analysis'!22:22,MATCH(AM$2,'Operating Analysis'!$5:$5,0)),"")</f>
        <v/>
      </c>
      <c r="AN15" s="71" t="str">
        <f>IF(ISNUMBER(INDEX('Operating Analysis'!22:22,MATCH(AN$2,'Operating Analysis'!$5:$5,0))),INDEX('Operating Analysis'!22:22,MATCH(AN$2,'Operating Analysis'!$5:$5,0)),"")</f>
        <v/>
      </c>
      <c r="AO15" s="71" t="str">
        <f>IF(ISNUMBER(INDEX('Operating Analysis'!22:22,MATCH(AO$2,'Operating Analysis'!$5:$5,0))),INDEX('Operating Analysis'!22:22,MATCH(AO$2,'Operating Analysis'!$5:$5,0)),"")</f>
        <v/>
      </c>
      <c r="AP15" s="71" t="str">
        <f>IF(ISNUMBER(INDEX('Operating Analysis'!22:22,MATCH(AP$2,'Operating Analysis'!$5:$5,0))),INDEX('Operating Analysis'!22:22,MATCH(AP$2,'Operating Analysis'!$5:$5,0)),"")</f>
        <v/>
      </c>
      <c r="AQ15" s="71" t="str">
        <f>IF(ISNUMBER(INDEX('Operating Analysis'!22:22,MATCH(AQ$2,'Operating Analysis'!$5:$5,0))),INDEX('Operating Analysis'!22:22,MATCH(AQ$2,'Operating Analysis'!$5:$5,0)),"")</f>
        <v/>
      </c>
      <c r="AR15" s="71" t="str">
        <f>IF(ISNUMBER(INDEX('Operating Analysis'!22:22,MATCH(AR$2,'Operating Analysis'!$5:$5,0))),INDEX('Operating Analysis'!22:22,MATCH(AR$2,'Operating Analysis'!$5:$5,0)),"")</f>
        <v/>
      </c>
      <c r="AS15" s="71" t="str">
        <f>IF(ISNUMBER(INDEX('Operating Analysis'!22:22,MATCH(AS$2,'Operating Analysis'!$5:$5,0))),INDEX('Operating Analysis'!22:22,MATCH(AS$2,'Operating Analysis'!$5:$5,0)),"")</f>
        <v/>
      </c>
      <c r="AT15" s="71" t="str">
        <f>IF(ISNUMBER(INDEX('Operating Analysis'!22:22,MATCH(AT$2,'Operating Analysis'!$5:$5,0))),INDEX('Operating Analysis'!22:22,MATCH(AT$2,'Operating Analysis'!$5:$5,0)),"")</f>
        <v/>
      </c>
      <c r="AU15" s="71" t="str">
        <f>IF(ISNUMBER(INDEX('Operating Analysis'!22:22,MATCH(AU$2,'Operating Analysis'!$5:$5,0))),INDEX('Operating Analysis'!22:22,MATCH(AU$2,'Operating Analysis'!$5:$5,0)),"")</f>
        <v/>
      </c>
      <c r="AV15" s="67"/>
      <c r="AX15" s="67"/>
      <c r="AY15" s="67"/>
      <c r="AZ15" s="67"/>
    </row>
    <row r="16" spans="1:60" s="65" customFormat="1" x14ac:dyDescent="0.25">
      <c r="A16" s="66"/>
      <c r="B16" s="63" t="s">
        <v>114</v>
      </c>
      <c r="C16" s="70"/>
      <c r="I16" s="71" t="str">
        <f>IF(ISNUMBER(INDEX('Operating Analysis'!23:23,MATCH(I$2,'Operating Analysis'!$5:$5,0))),INDEX('Operating Analysis'!23:23,MATCH(I$2,'Operating Analysis'!$5:$5,0)),"")</f>
        <v/>
      </c>
      <c r="J16" s="71" t="str">
        <f>IF(ISNUMBER(INDEX('Operating Analysis'!23:23,MATCH(J$2,'Operating Analysis'!$5:$5,0))),INDEX('Operating Analysis'!23:23,MATCH(J$2,'Operating Analysis'!$5:$5,0)),"")</f>
        <v/>
      </c>
      <c r="K16" s="71" t="str">
        <f>IF(ISNUMBER(INDEX('Operating Analysis'!23:23,MATCH(K$2,'Operating Analysis'!$5:$5,0))),INDEX('Operating Analysis'!23:23,MATCH(K$2,'Operating Analysis'!$5:$5,0)),"")</f>
        <v/>
      </c>
      <c r="L16" s="71" t="str">
        <f>IF(ISNUMBER(INDEX('Operating Analysis'!23:23,MATCH(L$2,'Operating Analysis'!$5:$5,0))),INDEX('Operating Analysis'!23:23,MATCH(L$2,'Operating Analysis'!$5:$5,0)),"")</f>
        <v/>
      </c>
      <c r="M16" s="71" t="str">
        <f>IF(ISNUMBER(INDEX('Operating Analysis'!23:23,MATCH(M$2,'Operating Analysis'!$5:$5,0))),INDEX('Operating Analysis'!23:23,MATCH(M$2,'Operating Analysis'!$5:$5,0)),"")</f>
        <v/>
      </c>
      <c r="N16" s="71" t="str">
        <f>IF(ISNUMBER(INDEX('Operating Analysis'!23:23,MATCH(N$2,'Operating Analysis'!$5:$5,0))),INDEX('Operating Analysis'!23:23,MATCH(N$2,'Operating Analysis'!$5:$5,0)),"")</f>
        <v/>
      </c>
      <c r="O16" s="71" t="str">
        <f>IF(ISNUMBER(INDEX('Operating Analysis'!23:23,MATCH(O$2,'Operating Analysis'!$5:$5,0))),INDEX('Operating Analysis'!23:23,MATCH(O$2,'Operating Analysis'!$5:$5,0)),"")</f>
        <v/>
      </c>
      <c r="P16" s="71" t="str">
        <f>IF(ISNUMBER(INDEX('Operating Analysis'!23:23,MATCH(P$2,'Operating Analysis'!$5:$5,0))),INDEX('Operating Analysis'!23:23,MATCH(P$2,'Operating Analysis'!$5:$5,0)),"")</f>
        <v/>
      </c>
      <c r="Q16" s="71" t="str">
        <f>IF(ISNUMBER(INDEX('Operating Analysis'!23:23,MATCH(Q$2,'Operating Analysis'!$5:$5,0))),INDEX('Operating Analysis'!23:23,MATCH(Q$2,'Operating Analysis'!$5:$5,0)),"")</f>
        <v/>
      </c>
      <c r="R16" s="71" t="str">
        <f>IF(ISNUMBER(INDEX('Operating Analysis'!23:23,MATCH(R$2,'Operating Analysis'!$5:$5,0))),INDEX('Operating Analysis'!23:23,MATCH(R$2,'Operating Analysis'!$5:$5,0)),"")</f>
        <v/>
      </c>
      <c r="S16" s="71" t="str">
        <f>IF(ISNUMBER(INDEX('Operating Analysis'!23:23,MATCH(S$2,'Operating Analysis'!$5:$5,0))),INDEX('Operating Analysis'!23:23,MATCH(S$2,'Operating Analysis'!$5:$5,0)),"")</f>
        <v/>
      </c>
      <c r="T16" s="71" t="str">
        <f>IF(ISNUMBER(INDEX('Operating Analysis'!23:23,MATCH(T$2,'Operating Analysis'!$5:$5,0))),INDEX('Operating Analysis'!23:23,MATCH(T$2,'Operating Analysis'!$5:$5,0)),"")</f>
        <v/>
      </c>
      <c r="U16" s="71" t="str">
        <f>IF(ISNUMBER(INDEX('Operating Analysis'!23:23,MATCH(U$2,'Operating Analysis'!$5:$5,0))),INDEX('Operating Analysis'!23:23,MATCH(U$2,'Operating Analysis'!$5:$5,0)),"")</f>
        <v/>
      </c>
      <c r="V16" s="71" t="str">
        <f>IF(ISNUMBER(INDEX('Operating Analysis'!23:23,MATCH(V$2,'Operating Analysis'!$5:$5,0))),INDEX('Operating Analysis'!23:23,MATCH(V$2,'Operating Analysis'!$5:$5,0)),"")</f>
        <v/>
      </c>
      <c r="W16" s="71" t="str">
        <f>IF(ISNUMBER(INDEX('Operating Analysis'!23:23,MATCH(W$2,'Operating Analysis'!$5:$5,0))),INDEX('Operating Analysis'!23:23,MATCH(W$2,'Operating Analysis'!$5:$5,0)),"")</f>
        <v/>
      </c>
      <c r="X16" s="71" t="str">
        <f>IF(ISNUMBER(INDEX('Operating Analysis'!23:23,MATCH(X$2,'Operating Analysis'!$5:$5,0))),INDEX('Operating Analysis'!23:23,MATCH(X$2,'Operating Analysis'!$5:$5,0)),"")</f>
        <v/>
      </c>
      <c r="Y16" s="71" t="str">
        <f>IF(ISNUMBER(INDEX('Operating Analysis'!23:23,MATCH(Y$2,'Operating Analysis'!$5:$5,0))),INDEX('Operating Analysis'!23:23,MATCH(Y$2,'Operating Analysis'!$5:$5,0)),"")</f>
        <v/>
      </c>
      <c r="Z16" s="71" t="str">
        <f>IF(ISNUMBER(INDEX('Operating Analysis'!23:23,MATCH(Z$2,'Operating Analysis'!$5:$5,0))),INDEX('Operating Analysis'!23:23,MATCH(Z$2,'Operating Analysis'!$5:$5,0)),"")</f>
        <v/>
      </c>
      <c r="AA16" s="71" t="str">
        <f>IF(ISNUMBER(INDEX('Operating Analysis'!23:23,MATCH(AA$2,'Operating Analysis'!$5:$5,0))),INDEX('Operating Analysis'!23:23,MATCH(AA$2,'Operating Analysis'!$5:$5,0)),"")</f>
        <v/>
      </c>
      <c r="AB16" s="71" t="str">
        <f>IF(ISNUMBER(INDEX('Operating Analysis'!23:23,MATCH(AB$2,'Operating Analysis'!$5:$5,0))),INDEX('Operating Analysis'!23:23,MATCH(AB$2,'Operating Analysis'!$5:$5,0)),"")</f>
        <v/>
      </c>
      <c r="AC16" s="71" t="str">
        <f>IF(ISNUMBER(INDEX('Operating Analysis'!23:23,MATCH(AC$2,'Operating Analysis'!$5:$5,0))),INDEX('Operating Analysis'!23:23,MATCH(AC$2,'Operating Analysis'!$5:$5,0)),"")</f>
        <v/>
      </c>
      <c r="AD16" s="71" t="str">
        <f>IF(ISNUMBER(INDEX('Operating Analysis'!23:23,MATCH(AD$2,'Operating Analysis'!$5:$5,0))),INDEX('Operating Analysis'!23:23,MATCH(AD$2,'Operating Analysis'!$5:$5,0)),"")</f>
        <v/>
      </c>
      <c r="AE16" s="71" t="str">
        <f>IF(ISNUMBER(INDEX('Operating Analysis'!23:23,MATCH(AE$2,'Operating Analysis'!$5:$5,0))),INDEX('Operating Analysis'!23:23,MATCH(AE$2,'Operating Analysis'!$5:$5,0)),"")</f>
        <v/>
      </c>
      <c r="AF16" s="71" t="str">
        <f>IF(ISNUMBER(INDEX('Operating Analysis'!23:23,MATCH(AF$2,'Operating Analysis'!$5:$5,0))),INDEX('Operating Analysis'!23:23,MATCH(AF$2,'Operating Analysis'!$5:$5,0)),"")</f>
        <v/>
      </c>
      <c r="AG16" s="71" t="str">
        <f>IF(ISNUMBER(INDEX('Operating Analysis'!23:23,MATCH(AG$2,'Operating Analysis'!$5:$5,0))),INDEX('Operating Analysis'!23:23,MATCH(AG$2,'Operating Analysis'!$5:$5,0)),"")</f>
        <v/>
      </c>
      <c r="AH16" s="71" t="str">
        <f>IF(ISNUMBER(INDEX('Operating Analysis'!23:23,MATCH(AH$2,'Operating Analysis'!$5:$5,0))),INDEX('Operating Analysis'!23:23,MATCH(AH$2,'Operating Analysis'!$5:$5,0)),"")</f>
        <v/>
      </c>
      <c r="AI16" s="71" t="str">
        <f>IF(ISNUMBER(INDEX('Operating Analysis'!23:23,MATCH(AI$2,'Operating Analysis'!$5:$5,0))),INDEX('Operating Analysis'!23:23,MATCH(AI$2,'Operating Analysis'!$5:$5,0)),"")</f>
        <v/>
      </c>
      <c r="AJ16" s="71" t="str">
        <f>IF(ISNUMBER(INDEX('Operating Analysis'!23:23,MATCH(AJ$2,'Operating Analysis'!$5:$5,0))),INDEX('Operating Analysis'!23:23,MATCH(AJ$2,'Operating Analysis'!$5:$5,0)),"")</f>
        <v/>
      </c>
      <c r="AK16" s="71" t="str">
        <f>IF(ISNUMBER(INDEX('Operating Analysis'!23:23,MATCH(AK$2,'Operating Analysis'!$5:$5,0))),INDEX('Operating Analysis'!23:23,MATCH(AK$2,'Operating Analysis'!$5:$5,0)),"")</f>
        <v/>
      </c>
      <c r="AL16" s="71" t="str">
        <f>IF(ISNUMBER(INDEX('Operating Analysis'!23:23,MATCH(AL$2,'Operating Analysis'!$5:$5,0))),INDEX('Operating Analysis'!23:23,MATCH(AL$2,'Operating Analysis'!$5:$5,0)),"")</f>
        <v/>
      </c>
      <c r="AM16" s="71" t="str">
        <f>IF(ISNUMBER(INDEX('Operating Analysis'!23:23,MATCH(AM$2,'Operating Analysis'!$5:$5,0))),INDEX('Operating Analysis'!23:23,MATCH(AM$2,'Operating Analysis'!$5:$5,0)),"")</f>
        <v/>
      </c>
      <c r="AN16" s="71" t="str">
        <f>IF(ISNUMBER(INDEX('Operating Analysis'!23:23,MATCH(AN$2,'Operating Analysis'!$5:$5,0))),INDEX('Operating Analysis'!23:23,MATCH(AN$2,'Operating Analysis'!$5:$5,0)),"")</f>
        <v/>
      </c>
      <c r="AO16" s="71" t="str">
        <f>IF(ISNUMBER(INDEX('Operating Analysis'!23:23,MATCH(AO$2,'Operating Analysis'!$5:$5,0))),INDEX('Operating Analysis'!23:23,MATCH(AO$2,'Operating Analysis'!$5:$5,0)),"")</f>
        <v/>
      </c>
      <c r="AP16" s="71" t="str">
        <f>IF(ISNUMBER(INDEX('Operating Analysis'!23:23,MATCH(AP$2,'Operating Analysis'!$5:$5,0))),INDEX('Operating Analysis'!23:23,MATCH(AP$2,'Operating Analysis'!$5:$5,0)),"")</f>
        <v/>
      </c>
      <c r="AQ16" s="71" t="str">
        <f>IF(ISNUMBER(INDEX('Operating Analysis'!23:23,MATCH(AQ$2,'Operating Analysis'!$5:$5,0))),INDEX('Operating Analysis'!23:23,MATCH(AQ$2,'Operating Analysis'!$5:$5,0)),"")</f>
        <v/>
      </c>
      <c r="AR16" s="71" t="str">
        <f>IF(ISNUMBER(INDEX('Operating Analysis'!23:23,MATCH(AR$2,'Operating Analysis'!$5:$5,0))),INDEX('Operating Analysis'!23:23,MATCH(AR$2,'Operating Analysis'!$5:$5,0)),"")</f>
        <v/>
      </c>
      <c r="AS16" s="71" t="str">
        <f>IF(ISNUMBER(INDEX('Operating Analysis'!23:23,MATCH(AS$2,'Operating Analysis'!$5:$5,0))),INDEX('Operating Analysis'!23:23,MATCH(AS$2,'Operating Analysis'!$5:$5,0)),"")</f>
        <v/>
      </c>
      <c r="AT16" s="71" t="str">
        <f>IF(ISNUMBER(INDEX('Operating Analysis'!23:23,MATCH(AT$2,'Operating Analysis'!$5:$5,0))),INDEX('Operating Analysis'!23:23,MATCH(AT$2,'Operating Analysis'!$5:$5,0)),"")</f>
        <v/>
      </c>
      <c r="AU16" s="71" t="str">
        <f>IF(ISNUMBER(INDEX('Operating Analysis'!23:23,MATCH(AU$2,'Operating Analysis'!$5:$5,0))),INDEX('Operating Analysis'!23:23,MATCH(AU$2,'Operating Analysis'!$5:$5,0)),"")</f>
        <v/>
      </c>
      <c r="AV16" s="67"/>
      <c r="AX16" s="67"/>
      <c r="AY16" s="67"/>
      <c r="AZ16" s="67"/>
    </row>
    <row r="17" spans="1:60" s="65" customFormat="1" x14ac:dyDescent="0.25">
      <c r="A17" s="66"/>
      <c r="B17" s="63"/>
      <c r="C17" s="70" t="s">
        <v>133</v>
      </c>
      <c r="I17" s="71">
        <f>IF(ISNUMBER(INDEX('Operating Analysis'!24:24,MATCH(I$2,'Operating Analysis'!$5:$5,0))),INDEX('Operating Analysis'!24:24,MATCH(I$2,'Operating Analysis'!$5:$5,0)),"")</f>
        <v>0</v>
      </c>
      <c r="J17" s="71">
        <f>IF(ISNUMBER(INDEX('Operating Analysis'!24:24,MATCH(J$2,'Operating Analysis'!$5:$5,0))),INDEX('Operating Analysis'!24:24,MATCH(J$2,'Operating Analysis'!$5:$5,0)),"")</f>
        <v>0</v>
      </c>
      <c r="K17" s="71">
        <f>IF(ISNUMBER(INDEX('Operating Analysis'!24:24,MATCH(K$2,'Operating Analysis'!$5:$5,0))),INDEX('Operating Analysis'!24:24,MATCH(K$2,'Operating Analysis'!$5:$5,0)),"")</f>
        <v>3</v>
      </c>
      <c r="L17" s="71">
        <f>IF(ISNUMBER(INDEX('Operating Analysis'!24:24,MATCH(L$2,'Operating Analysis'!$5:$5,0))),INDEX('Operating Analysis'!24:24,MATCH(L$2,'Operating Analysis'!$5:$5,0)),"")</f>
        <v>6</v>
      </c>
      <c r="M17" s="71">
        <f>IF(ISNUMBER(INDEX('Operating Analysis'!24:24,MATCH(M$2,'Operating Analysis'!$5:$5,0))),INDEX('Operating Analysis'!24:24,MATCH(M$2,'Operating Analysis'!$5:$5,0)),"")</f>
        <v>9</v>
      </c>
      <c r="N17" s="71">
        <f>IF(ISNUMBER(INDEX('Operating Analysis'!24:24,MATCH(N$2,'Operating Analysis'!$5:$5,0))),INDEX('Operating Analysis'!24:24,MATCH(N$2,'Operating Analysis'!$5:$5,0)),"")</f>
        <v>12</v>
      </c>
      <c r="O17" s="71">
        <f>IF(ISNUMBER(INDEX('Operating Analysis'!24:24,MATCH(O$2,'Operating Analysis'!$5:$5,0))),INDEX('Operating Analysis'!24:24,MATCH(O$2,'Operating Analysis'!$5:$5,0)),"")</f>
        <v>15</v>
      </c>
      <c r="P17" s="71">
        <f>IF(ISNUMBER(INDEX('Operating Analysis'!24:24,MATCH(P$2,'Operating Analysis'!$5:$5,0))),INDEX('Operating Analysis'!24:24,MATCH(P$2,'Operating Analysis'!$5:$5,0)),"")</f>
        <v>18</v>
      </c>
      <c r="Q17" s="71">
        <f>IF(ISNUMBER(INDEX('Operating Analysis'!24:24,MATCH(Q$2,'Operating Analysis'!$5:$5,0))),INDEX('Operating Analysis'!24:24,MATCH(Q$2,'Operating Analysis'!$5:$5,0)),"")</f>
        <v>21</v>
      </c>
      <c r="R17" s="71">
        <f>IF(ISNUMBER(INDEX('Operating Analysis'!24:24,MATCH(R$2,'Operating Analysis'!$5:$5,0))),INDEX('Operating Analysis'!24:24,MATCH(R$2,'Operating Analysis'!$5:$5,0)),"")</f>
        <v>24</v>
      </c>
      <c r="S17" s="71">
        <f>IF(ISNUMBER(INDEX('Operating Analysis'!24:24,MATCH(S$2,'Operating Analysis'!$5:$5,0))),INDEX('Operating Analysis'!24:24,MATCH(S$2,'Operating Analysis'!$5:$5,0)),"")</f>
        <v>27</v>
      </c>
      <c r="T17" s="71">
        <f>IF(ISNUMBER(INDEX('Operating Analysis'!24:24,MATCH(T$2,'Operating Analysis'!$5:$5,0))),INDEX('Operating Analysis'!24:24,MATCH(T$2,'Operating Analysis'!$5:$5,0)),"")</f>
        <v>34</v>
      </c>
      <c r="U17" s="71">
        <f>IF(ISNUMBER(INDEX('Operating Analysis'!24:24,MATCH(U$2,'Operating Analysis'!$5:$5,0))),INDEX('Operating Analysis'!24:24,MATCH(U$2,'Operating Analysis'!$5:$5,0)),"")</f>
        <v>169</v>
      </c>
      <c r="V17" s="71">
        <f>IF(ISNUMBER(INDEX('Operating Analysis'!24:24,MATCH(V$2,'Operating Analysis'!$5:$5,0))),INDEX('Operating Analysis'!24:24,MATCH(V$2,'Operating Analysis'!$5:$5,0)),"")</f>
        <v>41</v>
      </c>
      <c r="W17" s="71">
        <f>IF(ISNUMBER(INDEX('Operating Analysis'!24:24,MATCH(W$2,'Operating Analysis'!$5:$5,0))),INDEX('Operating Analysis'!24:24,MATCH(W$2,'Operating Analysis'!$5:$5,0)),"")</f>
        <v>48</v>
      </c>
      <c r="X17" s="71">
        <f>IF(ISNUMBER(INDEX('Operating Analysis'!24:24,MATCH(X$2,'Operating Analysis'!$5:$5,0))),INDEX('Operating Analysis'!24:24,MATCH(X$2,'Operating Analysis'!$5:$5,0)),"")</f>
        <v>55</v>
      </c>
      <c r="Y17" s="71">
        <f>IF(ISNUMBER(INDEX('Operating Analysis'!24:24,MATCH(Y$2,'Operating Analysis'!$5:$5,0))),INDEX('Operating Analysis'!24:24,MATCH(Y$2,'Operating Analysis'!$5:$5,0)),"")</f>
        <v>62</v>
      </c>
      <c r="Z17" s="71">
        <f>IF(ISNUMBER(INDEX('Operating Analysis'!24:24,MATCH(Z$2,'Operating Analysis'!$5:$5,0))),INDEX('Operating Analysis'!24:24,MATCH(Z$2,'Operating Analysis'!$5:$5,0)),"")</f>
        <v>69</v>
      </c>
      <c r="AA17" s="71">
        <f>IF(ISNUMBER(INDEX('Operating Analysis'!24:24,MATCH(AA$2,'Operating Analysis'!$5:$5,0))),INDEX('Operating Analysis'!24:24,MATCH(AA$2,'Operating Analysis'!$5:$5,0)),"")</f>
        <v>76</v>
      </c>
      <c r="AB17" s="71">
        <f>IF(ISNUMBER(INDEX('Operating Analysis'!24:24,MATCH(AB$2,'Operating Analysis'!$5:$5,0))),INDEX('Operating Analysis'!24:24,MATCH(AB$2,'Operating Analysis'!$5:$5,0)),"")</f>
        <v>83</v>
      </c>
      <c r="AC17" s="71">
        <f>IF(ISNUMBER(INDEX('Operating Analysis'!24:24,MATCH(AC$2,'Operating Analysis'!$5:$5,0))),INDEX('Operating Analysis'!24:24,MATCH(AC$2,'Operating Analysis'!$5:$5,0)),"")</f>
        <v>90</v>
      </c>
      <c r="AD17" s="71">
        <f>IF(ISNUMBER(INDEX('Operating Analysis'!24:24,MATCH(AD$2,'Operating Analysis'!$5:$5,0))),INDEX('Operating Analysis'!24:24,MATCH(AD$2,'Operating Analysis'!$5:$5,0)),"")</f>
        <v>97</v>
      </c>
      <c r="AE17" s="71">
        <f>IF(ISNUMBER(INDEX('Operating Analysis'!24:24,MATCH(AE$2,'Operating Analysis'!$5:$5,0))),INDEX('Operating Analysis'!24:24,MATCH(AE$2,'Operating Analysis'!$5:$5,0)),"")</f>
        <v>101</v>
      </c>
      <c r="AF17" s="71">
        <f>IF(ISNUMBER(INDEX('Operating Analysis'!24:24,MATCH(AF$2,'Operating Analysis'!$5:$5,0))),INDEX('Operating Analysis'!24:24,MATCH(AF$2,'Operating Analysis'!$5:$5,0)),"")</f>
        <v>105</v>
      </c>
      <c r="AG17" s="71">
        <f>IF(ISNUMBER(INDEX('Operating Analysis'!24:24,MATCH(AG$2,'Operating Analysis'!$5:$5,0))),INDEX('Operating Analysis'!24:24,MATCH(AG$2,'Operating Analysis'!$5:$5,0)),"")</f>
        <v>109</v>
      </c>
      <c r="AH17" s="71">
        <f>IF(ISNUMBER(INDEX('Operating Analysis'!24:24,MATCH(AH$2,'Operating Analysis'!$5:$5,0))),INDEX('Operating Analysis'!24:24,MATCH(AH$2,'Operating Analysis'!$5:$5,0)),"")</f>
        <v>936</v>
      </c>
      <c r="AI17" s="71">
        <f>IF(ISNUMBER(INDEX('Operating Analysis'!24:24,MATCH(AI$2,'Operating Analysis'!$5:$5,0))),INDEX('Operating Analysis'!24:24,MATCH(AI$2,'Operating Analysis'!$5:$5,0)),"")</f>
        <v>113</v>
      </c>
      <c r="AJ17" s="71">
        <f>IF(ISNUMBER(INDEX('Operating Analysis'!24:24,MATCH(AJ$2,'Operating Analysis'!$5:$5,0))),INDEX('Operating Analysis'!24:24,MATCH(AJ$2,'Operating Analysis'!$5:$5,0)),"")</f>
        <v>117</v>
      </c>
      <c r="AK17" s="71">
        <f>IF(ISNUMBER(INDEX('Operating Analysis'!24:24,MATCH(AK$2,'Operating Analysis'!$5:$5,0))),INDEX('Operating Analysis'!24:24,MATCH(AK$2,'Operating Analysis'!$5:$5,0)),"")</f>
        <v>121</v>
      </c>
      <c r="AL17" s="71">
        <f>IF(ISNUMBER(INDEX('Operating Analysis'!24:24,MATCH(AL$2,'Operating Analysis'!$5:$5,0))),INDEX('Operating Analysis'!24:24,MATCH(AL$2,'Operating Analysis'!$5:$5,0)),"")</f>
        <v>125</v>
      </c>
      <c r="AM17" s="71">
        <f>IF(ISNUMBER(INDEX('Operating Analysis'!24:24,MATCH(AM$2,'Operating Analysis'!$5:$5,0))),INDEX('Operating Analysis'!24:24,MATCH(AM$2,'Operating Analysis'!$5:$5,0)),"")</f>
        <v>129</v>
      </c>
      <c r="AN17" s="71">
        <f>IF(ISNUMBER(INDEX('Operating Analysis'!24:24,MATCH(AN$2,'Operating Analysis'!$5:$5,0))),INDEX('Operating Analysis'!24:24,MATCH(AN$2,'Operating Analysis'!$5:$5,0)),"")</f>
        <v>133</v>
      </c>
      <c r="AO17" s="71">
        <f>IF(ISNUMBER(INDEX('Operating Analysis'!24:24,MATCH(AO$2,'Operating Analysis'!$5:$5,0))),INDEX('Operating Analysis'!24:24,MATCH(AO$2,'Operating Analysis'!$5:$5,0)),"")</f>
        <v>137</v>
      </c>
      <c r="AP17" s="71">
        <f>IF(ISNUMBER(INDEX('Operating Analysis'!24:24,MATCH(AP$2,'Operating Analysis'!$5:$5,0))),INDEX('Operating Analysis'!24:24,MATCH(AP$2,'Operating Analysis'!$5:$5,0)),"")</f>
        <v>141</v>
      </c>
      <c r="AQ17" s="71">
        <f>IF(ISNUMBER(INDEX('Operating Analysis'!24:24,MATCH(AQ$2,'Operating Analysis'!$5:$5,0))),INDEX('Operating Analysis'!24:24,MATCH(AQ$2,'Operating Analysis'!$5:$5,0)),"")</f>
        <v>145</v>
      </c>
      <c r="AR17" s="71">
        <f>IF(ISNUMBER(INDEX('Operating Analysis'!24:24,MATCH(AR$2,'Operating Analysis'!$5:$5,0))),INDEX('Operating Analysis'!24:24,MATCH(AR$2,'Operating Analysis'!$5:$5,0)),"")</f>
        <v>149</v>
      </c>
      <c r="AS17" s="71">
        <f>IF(ISNUMBER(INDEX('Operating Analysis'!24:24,MATCH(AS$2,'Operating Analysis'!$5:$5,0))),INDEX('Operating Analysis'!24:24,MATCH(AS$2,'Operating Analysis'!$5:$5,0)),"")</f>
        <v>153</v>
      </c>
      <c r="AT17" s="71">
        <f>IF(ISNUMBER(INDEX('Operating Analysis'!24:24,MATCH(AT$2,'Operating Analysis'!$5:$5,0))),INDEX('Operating Analysis'!24:24,MATCH(AT$2,'Operating Analysis'!$5:$5,0)),"")</f>
        <v>157</v>
      </c>
      <c r="AU17" s="71">
        <f>IF(ISNUMBER(INDEX('Operating Analysis'!24:24,MATCH(AU$2,'Operating Analysis'!$5:$5,0))),INDEX('Operating Analysis'!24:24,MATCH(AU$2,'Operating Analysis'!$5:$5,0)),"")</f>
        <v>1620</v>
      </c>
      <c r="AV17" s="71"/>
      <c r="AW17" s="71"/>
      <c r="AX17" s="71"/>
      <c r="AY17" s="71"/>
      <c r="AZ17" s="71"/>
      <c r="BA17" s="71"/>
      <c r="BB17" s="71"/>
    </row>
    <row r="18" spans="1:60" s="65" customFormat="1" x14ac:dyDescent="0.25">
      <c r="A18" s="66"/>
      <c r="B18" s="63"/>
      <c r="C18" s="70" t="s">
        <v>131</v>
      </c>
      <c r="I18" s="71">
        <f>IF(ISNUMBER(INDEX('Operating Analysis'!25:25,MATCH(I$2,'Operating Analysis'!$5:$5,0))),INDEX('Operating Analysis'!25:25,MATCH(I$2,'Operating Analysis'!$5:$5,0)),"")</f>
        <v>0</v>
      </c>
      <c r="J18" s="71">
        <f>IF(ISNUMBER(INDEX('Operating Analysis'!25:25,MATCH(J$2,'Operating Analysis'!$5:$5,0))),INDEX('Operating Analysis'!25:25,MATCH(J$2,'Operating Analysis'!$5:$5,0)),"")</f>
        <v>0</v>
      </c>
      <c r="K18" s="71">
        <f>IF(ISNUMBER(INDEX('Operating Analysis'!25:25,MATCH(K$2,'Operating Analysis'!$5:$5,0))),INDEX('Operating Analysis'!25:25,MATCH(K$2,'Operating Analysis'!$5:$5,0)),"")</f>
        <v>0</v>
      </c>
      <c r="L18" s="71">
        <f>IF(ISNUMBER(INDEX('Operating Analysis'!25:25,MATCH(L$2,'Operating Analysis'!$5:$5,0))),INDEX('Operating Analysis'!25:25,MATCH(L$2,'Operating Analysis'!$5:$5,0)),"")</f>
        <v>0</v>
      </c>
      <c r="M18" s="71">
        <f>IF(ISNUMBER(INDEX('Operating Analysis'!25:25,MATCH(M$2,'Operating Analysis'!$5:$5,0))),INDEX('Operating Analysis'!25:25,MATCH(M$2,'Operating Analysis'!$5:$5,0)),"")</f>
        <v>0</v>
      </c>
      <c r="N18" s="71">
        <f>IF(ISNUMBER(INDEX('Operating Analysis'!25:25,MATCH(N$2,'Operating Analysis'!$5:$5,0))),INDEX('Operating Analysis'!25:25,MATCH(N$2,'Operating Analysis'!$5:$5,0)),"")</f>
        <v>3</v>
      </c>
      <c r="O18" s="71">
        <f>IF(ISNUMBER(INDEX('Operating Analysis'!25:25,MATCH(O$2,'Operating Analysis'!$5:$5,0))),INDEX('Operating Analysis'!25:25,MATCH(O$2,'Operating Analysis'!$5:$5,0)),"")</f>
        <v>6</v>
      </c>
      <c r="P18" s="71">
        <f>IF(ISNUMBER(INDEX('Operating Analysis'!25:25,MATCH(P$2,'Operating Analysis'!$5:$5,0))),INDEX('Operating Analysis'!25:25,MATCH(P$2,'Operating Analysis'!$5:$5,0)),"")</f>
        <v>9</v>
      </c>
      <c r="Q18" s="71">
        <f>IF(ISNUMBER(INDEX('Operating Analysis'!25:25,MATCH(Q$2,'Operating Analysis'!$5:$5,0))),INDEX('Operating Analysis'!25:25,MATCH(Q$2,'Operating Analysis'!$5:$5,0)),"")</f>
        <v>12</v>
      </c>
      <c r="R18" s="71">
        <f>IF(ISNUMBER(INDEX('Operating Analysis'!25:25,MATCH(R$2,'Operating Analysis'!$5:$5,0))),INDEX('Operating Analysis'!25:25,MATCH(R$2,'Operating Analysis'!$5:$5,0)),"")</f>
        <v>15</v>
      </c>
      <c r="S18" s="71">
        <f>IF(ISNUMBER(INDEX('Operating Analysis'!25:25,MATCH(S$2,'Operating Analysis'!$5:$5,0))),INDEX('Operating Analysis'!25:25,MATCH(S$2,'Operating Analysis'!$5:$5,0)),"")</f>
        <v>18</v>
      </c>
      <c r="T18" s="71">
        <f>IF(ISNUMBER(INDEX('Operating Analysis'!25:25,MATCH(T$2,'Operating Analysis'!$5:$5,0))),INDEX('Operating Analysis'!25:25,MATCH(T$2,'Operating Analysis'!$5:$5,0)),"")</f>
        <v>21</v>
      </c>
      <c r="U18" s="71">
        <f>IF(ISNUMBER(INDEX('Operating Analysis'!25:25,MATCH(U$2,'Operating Analysis'!$5:$5,0))),INDEX('Operating Analysis'!25:25,MATCH(U$2,'Operating Analysis'!$5:$5,0)),"")</f>
        <v>84</v>
      </c>
      <c r="V18" s="71">
        <f>IF(ISNUMBER(INDEX('Operating Analysis'!25:25,MATCH(V$2,'Operating Analysis'!$5:$5,0))),INDEX('Operating Analysis'!25:25,MATCH(V$2,'Operating Analysis'!$5:$5,0)),"")</f>
        <v>24</v>
      </c>
      <c r="W18" s="71">
        <f>IF(ISNUMBER(INDEX('Operating Analysis'!25:25,MATCH(W$2,'Operating Analysis'!$5:$5,0))),INDEX('Operating Analysis'!25:25,MATCH(W$2,'Operating Analysis'!$5:$5,0)),"")</f>
        <v>27</v>
      </c>
      <c r="X18" s="71">
        <f>IF(ISNUMBER(INDEX('Operating Analysis'!25:25,MATCH(X$2,'Operating Analysis'!$5:$5,0))),INDEX('Operating Analysis'!25:25,MATCH(X$2,'Operating Analysis'!$5:$5,0)),"")</f>
        <v>34</v>
      </c>
      <c r="Y18" s="71">
        <f>IF(ISNUMBER(INDEX('Operating Analysis'!25:25,MATCH(Y$2,'Operating Analysis'!$5:$5,0))),INDEX('Operating Analysis'!25:25,MATCH(Y$2,'Operating Analysis'!$5:$5,0)),"")</f>
        <v>41</v>
      </c>
      <c r="Z18" s="71">
        <f>IF(ISNUMBER(INDEX('Operating Analysis'!25:25,MATCH(Z$2,'Operating Analysis'!$5:$5,0))),INDEX('Operating Analysis'!25:25,MATCH(Z$2,'Operating Analysis'!$5:$5,0)),"")</f>
        <v>48</v>
      </c>
      <c r="AA18" s="71">
        <f>IF(ISNUMBER(INDEX('Operating Analysis'!25:25,MATCH(AA$2,'Operating Analysis'!$5:$5,0))),INDEX('Operating Analysis'!25:25,MATCH(AA$2,'Operating Analysis'!$5:$5,0)),"")</f>
        <v>55</v>
      </c>
      <c r="AB18" s="71">
        <f>IF(ISNUMBER(INDEX('Operating Analysis'!25:25,MATCH(AB$2,'Operating Analysis'!$5:$5,0))),INDEX('Operating Analysis'!25:25,MATCH(AB$2,'Operating Analysis'!$5:$5,0)),"")</f>
        <v>62</v>
      </c>
      <c r="AC18" s="71">
        <f>IF(ISNUMBER(INDEX('Operating Analysis'!25:25,MATCH(AC$2,'Operating Analysis'!$5:$5,0))),INDEX('Operating Analysis'!25:25,MATCH(AC$2,'Operating Analysis'!$5:$5,0)),"")</f>
        <v>69</v>
      </c>
      <c r="AD18" s="71">
        <f>IF(ISNUMBER(INDEX('Operating Analysis'!25:25,MATCH(AD$2,'Operating Analysis'!$5:$5,0))),INDEX('Operating Analysis'!25:25,MATCH(AD$2,'Operating Analysis'!$5:$5,0)),"")</f>
        <v>76</v>
      </c>
      <c r="AE18" s="71">
        <f>IF(ISNUMBER(INDEX('Operating Analysis'!25:25,MATCH(AE$2,'Operating Analysis'!$5:$5,0))),INDEX('Operating Analysis'!25:25,MATCH(AE$2,'Operating Analysis'!$5:$5,0)),"")</f>
        <v>83</v>
      </c>
      <c r="AF18" s="71">
        <f>IF(ISNUMBER(INDEX('Operating Analysis'!25:25,MATCH(AF$2,'Operating Analysis'!$5:$5,0))),INDEX('Operating Analysis'!25:25,MATCH(AF$2,'Operating Analysis'!$5:$5,0)),"")</f>
        <v>90</v>
      </c>
      <c r="AG18" s="71">
        <f>IF(ISNUMBER(INDEX('Operating Analysis'!25:25,MATCH(AG$2,'Operating Analysis'!$5:$5,0))),INDEX('Operating Analysis'!25:25,MATCH(AG$2,'Operating Analysis'!$5:$5,0)),"")</f>
        <v>97</v>
      </c>
      <c r="AH18" s="71">
        <f>IF(ISNUMBER(INDEX('Operating Analysis'!25:25,MATCH(AH$2,'Operating Analysis'!$5:$5,0))),INDEX('Operating Analysis'!25:25,MATCH(AH$2,'Operating Analysis'!$5:$5,0)),"")</f>
        <v>706</v>
      </c>
      <c r="AI18" s="71">
        <f>IF(ISNUMBER(INDEX('Operating Analysis'!25:25,MATCH(AI$2,'Operating Analysis'!$5:$5,0))),INDEX('Operating Analysis'!25:25,MATCH(AI$2,'Operating Analysis'!$5:$5,0)),"")</f>
        <v>101</v>
      </c>
      <c r="AJ18" s="71">
        <f>IF(ISNUMBER(INDEX('Operating Analysis'!25:25,MATCH(AJ$2,'Operating Analysis'!$5:$5,0))),INDEX('Operating Analysis'!25:25,MATCH(AJ$2,'Operating Analysis'!$5:$5,0)),"")</f>
        <v>105</v>
      </c>
      <c r="AK18" s="71">
        <f>IF(ISNUMBER(INDEX('Operating Analysis'!25:25,MATCH(AK$2,'Operating Analysis'!$5:$5,0))),INDEX('Operating Analysis'!25:25,MATCH(AK$2,'Operating Analysis'!$5:$5,0)),"")</f>
        <v>109</v>
      </c>
      <c r="AL18" s="71">
        <f>IF(ISNUMBER(INDEX('Operating Analysis'!25:25,MATCH(AL$2,'Operating Analysis'!$5:$5,0))),INDEX('Operating Analysis'!25:25,MATCH(AL$2,'Operating Analysis'!$5:$5,0)),"")</f>
        <v>113</v>
      </c>
      <c r="AM18" s="71">
        <f>IF(ISNUMBER(INDEX('Operating Analysis'!25:25,MATCH(AM$2,'Operating Analysis'!$5:$5,0))),INDEX('Operating Analysis'!25:25,MATCH(AM$2,'Operating Analysis'!$5:$5,0)),"")</f>
        <v>117</v>
      </c>
      <c r="AN18" s="71">
        <f>IF(ISNUMBER(INDEX('Operating Analysis'!25:25,MATCH(AN$2,'Operating Analysis'!$5:$5,0))),INDEX('Operating Analysis'!25:25,MATCH(AN$2,'Operating Analysis'!$5:$5,0)),"")</f>
        <v>121</v>
      </c>
      <c r="AO18" s="71">
        <f>IF(ISNUMBER(INDEX('Operating Analysis'!25:25,MATCH(AO$2,'Operating Analysis'!$5:$5,0))),INDEX('Operating Analysis'!25:25,MATCH(AO$2,'Operating Analysis'!$5:$5,0)),"")</f>
        <v>125</v>
      </c>
      <c r="AP18" s="71">
        <f>IF(ISNUMBER(INDEX('Operating Analysis'!25:25,MATCH(AP$2,'Operating Analysis'!$5:$5,0))),INDEX('Operating Analysis'!25:25,MATCH(AP$2,'Operating Analysis'!$5:$5,0)),"")</f>
        <v>129</v>
      </c>
      <c r="AQ18" s="71">
        <f>IF(ISNUMBER(INDEX('Operating Analysis'!25:25,MATCH(AQ$2,'Operating Analysis'!$5:$5,0))),INDEX('Operating Analysis'!25:25,MATCH(AQ$2,'Operating Analysis'!$5:$5,0)),"")</f>
        <v>133</v>
      </c>
      <c r="AR18" s="71">
        <f>IF(ISNUMBER(INDEX('Operating Analysis'!25:25,MATCH(AR$2,'Operating Analysis'!$5:$5,0))),INDEX('Operating Analysis'!25:25,MATCH(AR$2,'Operating Analysis'!$5:$5,0)),"")</f>
        <v>137</v>
      </c>
      <c r="AS18" s="71">
        <f>IF(ISNUMBER(INDEX('Operating Analysis'!25:25,MATCH(AS$2,'Operating Analysis'!$5:$5,0))),INDEX('Operating Analysis'!25:25,MATCH(AS$2,'Operating Analysis'!$5:$5,0)),"")</f>
        <v>141</v>
      </c>
      <c r="AT18" s="71">
        <f>IF(ISNUMBER(INDEX('Operating Analysis'!25:25,MATCH(AT$2,'Operating Analysis'!$5:$5,0))),INDEX('Operating Analysis'!25:25,MATCH(AT$2,'Operating Analysis'!$5:$5,0)),"")</f>
        <v>145</v>
      </c>
      <c r="AU18" s="71">
        <f>IF(ISNUMBER(INDEX('Operating Analysis'!25:25,MATCH(AU$2,'Operating Analysis'!$5:$5,0))),INDEX('Operating Analysis'!25:25,MATCH(AU$2,'Operating Analysis'!$5:$5,0)),"")</f>
        <v>1476</v>
      </c>
      <c r="AV18" s="71"/>
      <c r="AW18" s="71"/>
      <c r="AX18" s="71"/>
      <c r="AY18" s="71"/>
      <c r="AZ18" s="71"/>
      <c r="BA18" s="71"/>
      <c r="BB18" s="71"/>
    </row>
    <row r="19" spans="1:60" s="65" customFormat="1" x14ac:dyDescent="0.25">
      <c r="A19" s="66"/>
      <c r="B19" s="63"/>
      <c r="C19" s="70" t="s">
        <v>132</v>
      </c>
      <c r="I19" s="71">
        <f>IF(ISNUMBER(INDEX('Operating Analysis'!26:26,MATCH(I$2,'Operating Analysis'!$5:$5,0))),INDEX('Operating Analysis'!26:26,MATCH(I$2,'Operating Analysis'!$5:$5,0)),"")</f>
        <v>0</v>
      </c>
      <c r="J19" s="71">
        <f>IF(ISNUMBER(INDEX('Operating Analysis'!26:26,MATCH(J$2,'Operating Analysis'!$5:$5,0))),INDEX('Operating Analysis'!26:26,MATCH(J$2,'Operating Analysis'!$5:$5,0)),"")</f>
        <v>0</v>
      </c>
      <c r="K19" s="71">
        <f>IF(ISNUMBER(INDEX('Operating Analysis'!26:26,MATCH(K$2,'Operating Analysis'!$5:$5,0))),INDEX('Operating Analysis'!26:26,MATCH(K$2,'Operating Analysis'!$5:$5,0)),"")</f>
        <v>0</v>
      </c>
      <c r="L19" s="71">
        <f>IF(ISNUMBER(INDEX('Operating Analysis'!26:26,MATCH(L$2,'Operating Analysis'!$5:$5,0))),INDEX('Operating Analysis'!26:26,MATCH(L$2,'Operating Analysis'!$5:$5,0)),"")</f>
        <v>0</v>
      </c>
      <c r="M19" s="71">
        <f>IF(ISNUMBER(INDEX('Operating Analysis'!26:26,MATCH(M$2,'Operating Analysis'!$5:$5,0))),INDEX('Operating Analysis'!26:26,MATCH(M$2,'Operating Analysis'!$5:$5,0)),"")</f>
        <v>0</v>
      </c>
      <c r="N19" s="71">
        <f>IF(ISNUMBER(INDEX('Operating Analysis'!26:26,MATCH(N$2,'Operating Analysis'!$5:$5,0))),INDEX('Operating Analysis'!26:26,MATCH(N$2,'Operating Analysis'!$5:$5,0)),"")</f>
        <v>0</v>
      </c>
      <c r="O19" s="71">
        <f>IF(ISNUMBER(INDEX('Operating Analysis'!26:26,MATCH(O$2,'Operating Analysis'!$5:$5,0))),INDEX('Operating Analysis'!26:26,MATCH(O$2,'Operating Analysis'!$5:$5,0)),"")</f>
        <v>3</v>
      </c>
      <c r="P19" s="71">
        <f>IF(ISNUMBER(INDEX('Operating Analysis'!26:26,MATCH(P$2,'Operating Analysis'!$5:$5,0))),INDEX('Operating Analysis'!26:26,MATCH(P$2,'Operating Analysis'!$5:$5,0)),"")</f>
        <v>6</v>
      </c>
      <c r="Q19" s="71">
        <f>IF(ISNUMBER(INDEX('Operating Analysis'!26:26,MATCH(Q$2,'Operating Analysis'!$5:$5,0))),INDEX('Operating Analysis'!26:26,MATCH(Q$2,'Operating Analysis'!$5:$5,0)),"")</f>
        <v>9</v>
      </c>
      <c r="R19" s="71">
        <f>IF(ISNUMBER(INDEX('Operating Analysis'!26:26,MATCH(R$2,'Operating Analysis'!$5:$5,0))),INDEX('Operating Analysis'!26:26,MATCH(R$2,'Operating Analysis'!$5:$5,0)),"")</f>
        <v>12</v>
      </c>
      <c r="S19" s="71">
        <f>IF(ISNUMBER(INDEX('Operating Analysis'!26:26,MATCH(S$2,'Operating Analysis'!$5:$5,0))),INDEX('Operating Analysis'!26:26,MATCH(S$2,'Operating Analysis'!$5:$5,0)),"")</f>
        <v>15</v>
      </c>
      <c r="T19" s="71">
        <f>IF(ISNUMBER(INDEX('Operating Analysis'!26:26,MATCH(T$2,'Operating Analysis'!$5:$5,0))),INDEX('Operating Analysis'!26:26,MATCH(T$2,'Operating Analysis'!$5:$5,0)),"")</f>
        <v>18</v>
      </c>
      <c r="U19" s="71">
        <f>IF(ISNUMBER(INDEX('Operating Analysis'!26:26,MATCH(U$2,'Operating Analysis'!$5:$5,0))),INDEX('Operating Analysis'!26:26,MATCH(U$2,'Operating Analysis'!$5:$5,0)),"")</f>
        <v>63</v>
      </c>
      <c r="V19" s="71">
        <f>IF(ISNUMBER(INDEX('Operating Analysis'!26:26,MATCH(V$2,'Operating Analysis'!$5:$5,0))),INDEX('Operating Analysis'!26:26,MATCH(V$2,'Operating Analysis'!$5:$5,0)),"")</f>
        <v>21</v>
      </c>
      <c r="W19" s="71">
        <f>IF(ISNUMBER(INDEX('Operating Analysis'!26:26,MATCH(W$2,'Operating Analysis'!$5:$5,0))),INDEX('Operating Analysis'!26:26,MATCH(W$2,'Operating Analysis'!$5:$5,0)),"")</f>
        <v>24</v>
      </c>
      <c r="X19" s="71">
        <f>IF(ISNUMBER(INDEX('Operating Analysis'!26:26,MATCH(X$2,'Operating Analysis'!$5:$5,0))),INDEX('Operating Analysis'!26:26,MATCH(X$2,'Operating Analysis'!$5:$5,0)),"")</f>
        <v>27</v>
      </c>
      <c r="Y19" s="71">
        <f>IF(ISNUMBER(INDEX('Operating Analysis'!26:26,MATCH(Y$2,'Operating Analysis'!$5:$5,0))),INDEX('Operating Analysis'!26:26,MATCH(Y$2,'Operating Analysis'!$5:$5,0)),"")</f>
        <v>34</v>
      </c>
      <c r="Z19" s="71">
        <f>IF(ISNUMBER(INDEX('Operating Analysis'!26:26,MATCH(Z$2,'Operating Analysis'!$5:$5,0))),INDEX('Operating Analysis'!26:26,MATCH(Z$2,'Operating Analysis'!$5:$5,0)),"")</f>
        <v>41</v>
      </c>
      <c r="AA19" s="71">
        <f>IF(ISNUMBER(INDEX('Operating Analysis'!26:26,MATCH(AA$2,'Operating Analysis'!$5:$5,0))),INDEX('Operating Analysis'!26:26,MATCH(AA$2,'Operating Analysis'!$5:$5,0)),"")</f>
        <v>48</v>
      </c>
      <c r="AB19" s="71">
        <f>IF(ISNUMBER(INDEX('Operating Analysis'!26:26,MATCH(AB$2,'Operating Analysis'!$5:$5,0))),INDEX('Operating Analysis'!26:26,MATCH(AB$2,'Operating Analysis'!$5:$5,0)),"")</f>
        <v>55</v>
      </c>
      <c r="AC19" s="71">
        <f>IF(ISNUMBER(INDEX('Operating Analysis'!26:26,MATCH(AC$2,'Operating Analysis'!$5:$5,0))),INDEX('Operating Analysis'!26:26,MATCH(AC$2,'Operating Analysis'!$5:$5,0)),"")</f>
        <v>62</v>
      </c>
      <c r="AD19" s="71">
        <f>IF(ISNUMBER(INDEX('Operating Analysis'!26:26,MATCH(AD$2,'Operating Analysis'!$5:$5,0))),INDEX('Operating Analysis'!26:26,MATCH(AD$2,'Operating Analysis'!$5:$5,0)),"")</f>
        <v>69</v>
      </c>
      <c r="AE19" s="71">
        <f>IF(ISNUMBER(INDEX('Operating Analysis'!26:26,MATCH(AE$2,'Operating Analysis'!$5:$5,0))),INDEX('Operating Analysis'!26:26,MATCH(AE$2,'Operating Analysis'!$5:$5,0)),"")</f>
        <v>76</v>
      </c>
      <c r="AF19" s="71">
        <f>IF(ISNUMBER(INDEX('Operating Analysis'!26:26,MATCH(AF$2,'Operating Analysis'!$5:$5,0))),INDEX('Operating Analysis'!26:26,MATCH(AF$2,'Operating Analysis'!$5:$5,0)),"")</f>
        <v>83</v>
      </c>
      <c r="AG19" s="71">
        <f>IF(ISNUMBER(INDEX('Operating Analysis'!26:26,MATCH(AG$2,'Operating Analysis'!$5:$5,0))),INDEX('Operating Analysis'!26:26,MATCH(AG$2,'Operating Analysis'!$5:$5,0)),"")</f>
        <v>90</v>
      </c>
      <c r="AH19" s="71">
        <f>IF(ISNUMBER(INDEX('Operating Analysis'!26:26,MATCH(AH$2,'Operating Analysis'!$5:$5,0))),INDEX('Operating Analysis'!26:26,MATCH(AH$2,'Operating Analysis'!$5:$5,0)),"")</f>
        <v>630</v>
      </c>
      <c r="AI19" s="71">
        <f>IF(ISNUMBER(INDEX('Operating Analysis'!26:26,MATCH(AI$2,'Operating Analysis'!$5:$5,0))),INDEX('Operating Analysis'!26:26,MATCH(AI$2,'Operating Analysis'!$5:$5,0)),"")</f>
        <v>97</v>
      </c>
      <c r="AJ19" s="71">
        <f>IF(ISNUMBER(INDEX('Operating Analysis'!26:26,MATCH(AJ$2,'Operating Analysis'!$5:$5,0))),INDEX('Operating Analysis'!26:26,MATCH(AJ$2,'Operating Analysis'!$5:$5,0)),"")</f>
        <v>101</v>
      </c>
      <c r="AK19" s="71">
        <f>IF(ISNUMBER(INDEX('Operating Analysis'!26:26,MATCH(AK$2,'Operating Analysis'!$5:$5,0))),INDEX('Operating Analysis'!26:26,MATCH(AK$2,'Operating Analysis'!$5:$5,0)),"")</f>
        <v>105</v>
      </c>
      <c r="AL19" s="71">
        <f>IF(ISNUMBER(INDEX('Operating Analysis'!26:26,MATCH(AL$2,'Operating Analysis'!$5:$5,0))),INDEX('Operating Analysis'!26:26,MATCH(AL$2,'Operating Analysis'!$5:$5,0)),"")</f>
        <v>109</v>
      </c>
      <c r="AM19" s="71">
        <f>IF(ISNUMBER(INDEX('Operating Analysis'!26:26,MATCH(AM$2,'Operating Analysis'!$5:$5,0))),INDEX('Operating Analysis'!26:26,MATCH(AM$2,'Operating Analysis'!$5:$5,0)),"")</f>
        <v>113</v>
      </c>
      <c r="AN19" s="71">
        <f>IF(ISNUMBER(INDEX('Operating Analysis'!26:26,MATCH(AN$2,'Operating Analysis'!$5:$5,0))),INDEX('Operating Analysis'!26:26,MATCH(AN$2,'Operating Analysis'!$5:$5,0)),"")</f>
        <v>117</v>
      </c>
      <c r="AO19" s="71">
        <f>IF(ISNUMBER(INDEX('Operating Analysis'!26:26,MATCH(AO$2,'Operating Analysis'!$5:$5,0))),INDEX('Operating Analysis'!26:26,MATCH(AO$2,'Operating Analysis'!$5:$5,0)),"")</f>
        <v>121</v>
      </c>
      <c r="AP19" s="71">
        <f>IF(ISNUMBER(INDEX('Operating Analysis'!26:26,MATCH(AP$2,'Operating Analysis'!$5:$5,0))),INDEX('Operating Analysis'!26:26,MATCH(AP$2,'Operating Analysis'!$5:$5,0)),"")</f>
        <v>125</v>
      </c>
      <c r="AQ19" s="71">
        <f>IF(ISNUMBER(INDEX('Operating Analysis'!26:26,MATCH(AQ$2,'Operating Analysis'!$5:$5,0))),INDEX('Operating Analysis'!26:26,MATCH(AQ$2,'Operating Analysis'!$5:$5,0)),"")</f>
        <v>129</v>
      </c>
      <c r="AR19" s="71">
        <f>IF(ISNUMBER(INDEX('Operating Analysis'!26:26,MATCH(AR$2,'Operating Analysis'!$5:$5,0))),INDEX('Operating Analysis'!26:26,MATCH(AR$2,'Operating Analysis'!$5:$5,0)),"")</f>
        <v>133</v>
      </c>
      <c r="AS19" s="71">
        <f>IF(ISNUMBER(INDEX('Operating Analysis'!26:26,MATCH(AS$2,'Operating Analysis'!$5:$5,0))),INDEX('Operating Analysis'!26:26,MATCH(AS$2,'Operating Analysis'!$5:$5,0)),"")</f>
        <v>137</v>
      </c>
      <c r="AT19" s="71">
        <f>IF(ISNUMBER(INDEX('Operating Analysis'!26:26,MATCH(AT$2,'Operating Analysis'!$5:$5,0))),INDEX('Operating Analysis'!26:26,MATCH(AT$2,'Operating Analysis'!$5:$5,0)),"")</f>
        <v>141</v>
      </c>
      <c r="AU19" s="71">
        <f>IF(ISNUMBER(INDEX('Operating Analysis'!26:26,MATCH(AU$2,'Operating Analysis'!$5:$5,0))),INDEX('Operating Analysis'!26:26,MATCH(AU$2,'Operating Analysis'!$5:$5,0)),"")</f>
        <v>1428</v>
      </c>
      <c r="AV19" s="71"/>
      <c r="AW19" s="71"/>
      <c r="AX19" s="71"/>
      <c r="AY19" s="71"/>
      <c r="AZ19" s="71"/>
      <c r="BA19" s="71"/>
      <c r="BB19" s="71"/>
    </row>
    <row r="20" spans="1:60" s="65" customFormat="1" x14ac:dyDescent="0.25">
      <c r="A20" s="66"/>
      <c r="B20" s="63"/>
      <c r="C20" s="70" t="s">
        <v>139</v>
      </c>
      <c r="I20" s="71">
        <f>IF(ISNUMBER(INDEX('Operating Analysis'!27:27,MATCH(I$2,'Operating Analysis'!$5:$5,0))),INDEX('Operating Analysis'!27:27,MATCH(I$2,'Operating Analysis'!$5:$5,0)),"")</f>
        <v>0</v>
      </c>
      <c r="J20" s="71">
        <f>IF(ISNUMBER(INDEX('Operating Analysis'!27:27,MATCH(J$2,'Operating Analysis'!$5:$5,0))),INDEX('Operating Analysis'!27:27,MATCH(J$2,'Operating Analysis'!$5:$5,0)),"")</f>
        <v>0</v>
      </c>
      <c r="K20" s="71">
        <f>IF(ISNUMBER(INDEX('Operating Analysis'!27:27,MATCH(K$2,'Operating Analysis'!$5:$5,0))),INDEX('Operating Analysis'!27:27,MATCH(K$2,'Operating Analysis'!$5:$5,0)),"")</f>
        <v>0</v>
      </c>
      <c r="L20" s="71">
        <f>IF(ISNUMBER(INDEX('Operating Analysis'!27:27,MATCH(L$2,'Operating Analysis'!$5:$5,0))),INDEX('Operating Analysis'!27:27,MATCH(L$2,'Operating Analysis'!$5:$5,0)),"")</f>
        <v>0</v>
      </c>
      <c r="M20" s="71">
        <f>IF(ISNUMBER(INDEX('Operating Analysis'!27:27,MATCH(M$2,'Operating Analysis'!$5:$5,0))),INDEX('Operating Analysis'!27:27,MATCH(M$2,'Operating Analysis'!$5:$5,0)),"")</f>
        <v>0</v>
      </c>
      <c r="N20" s="71">
        <f>IF(ISNUMBER(INDEX('Operating Analysis'!27:27,MATCH(N$2,'Operating Analysis'!$5:$5,0))),INDEX('Operating Analysis'!27:27,MATCH(N$2,'Operating Analysis'!$5:$5,0)),"")</f>
        <v>0</v>
      </c>
      <c r="O20" s="71">
        <f>IF(ISNUMBER(INDEX('Operating Analysis'!27:27,MATCH(O$2,'Operating Analysis'!$5:$5,0))),INDEX('Operating Analysis'!27:27,MATCH(O$2,'Operating Analysis'!$5:$5,0)),"")</f>
        <v>0</v>
      </c>
      <c r="P20" s="71">
        <f>IF(ISNUMBER(INDEX('Operating Analysis'!27:27,MATCH(P$2,'Operating Analysis'!$5:$5,0))),INDEX('Operating Analysis'!27:27,MATCH(P$2,'Operating Analysis'!$5:$5,0)),"")</f>
        <v>3</v>
      </c>
      <c r="Q20" s="71">
        <f>IF(ISNUMBER(INDEX('Operating Analysis'!27:27,MATCH(Q$2,'Operating Analysis'!$5:$5,0))),INDEX('Operating Analysis'!27:27,MATCH(Q$2,'Operating Analysis'!$5:$5,0)),"")</f>
        <v>6</v>
      </c>
      <c r="R20" s="71">
        <f>IF(ISNUMBER(INDEX('Operating Analysis'!27:27,MATCH(R$2,'Operating Analysis'!$5:$5,0))),INDEX('Operating Analysis'!27:27,MATCH(R$2,'Operating Analysis'!$5:$5,0)),"")</f>
        <v>9</v>
      </c>
      <c r="S20" s="71">
        <f>IF(ISNUMBER(INDEX('Operating Analysis'!27:27,MATCH(S$2,'Operating Analysis'!$5:$5,0))),INDEX('Operating Analysis'!27:27,MATCH(S$2,'Operating Analysis'!$5:$5,0)),"")</f>
        <v>12</v>
      </c>
      <c r="T20" s="71">
        <f>IF(ISNUMBER(INDEX('Operating Analysis'!27:27,MATCH(T$2,'Operating Analysis'!$5:$5,0))),INDEX('Operating Analysis'!27:27,MATCH(T$2,'Operating Analysis'!$5:$5,0)),"")</f>
        <v>15</v>
      </c>
      <c r="U20" s="71">
        <f>IF(ISNUMBER(INDEX('Operating Analysis'!27:27,MATCH(U$2,'Operating Analysis'!$5:$5,0))),INDEX('Operating Analysis'!27:27,MATCH(U$2,'Operating Analysis'!$5:$5,0)),"")</f>
        <v>45</v>
      </c>
      <c r="V20" s="71">
        <f>IF(ISNUMBER(INDEX('Operating Analysis'!27:27,MATCH(V$2,'Operating Analysis'!$5:$5,0))),INDEX('Operating Analysis'!27:27,MATCH(V$2,'Operating Analysis'!$5:$5,0)),"")</f>
        <v>18</v>
      </c>
      <c r="W20" s="71">
        <f>IF(ISNUMBER(INDEX('Operating Analysis'!27:27,MATCH(W$2,'Operating Analysis'!$5:$5,0))),INDEX('Operating Analysis'!27:27,MATCH(W$2,'Operating Analysis'!$5:$5,0)),"")</f>
        <v>21</v>
      </c>
      <c r="X20" s="71">
        <f>IF(ISNUMBER(INDEX('Operating Analysis'!27:27,MATCH(X$2,'Operating Analysis'!$5:$5,0))),INDEX('Operating Analysis'!27:27,MATCH(X$2,'Operating Analysis'!$5:$5,0)),"")</f>
        <v>24</v>
      </c>
      <c r="Y20" s="71">
        <f>IF(ISNUMBER(INDEX('Operating Analysis'!27:27,MATCH(Y$2,'Operating Analysis'!$5:$5,0))),INDEX('Operating Analysis'!27:27,MATCH(Y$2,'Operating Analysis'!$5:$5,0)),"")</f>
        <v>27</v>
      </c>
      <c r="Z20" s="71">
        <f>IF(ISNUMBER(INDEX('Operating Analysis'!27:27,MATCH(Z$2,'Operating Analysis'!$5:$5,0))),INDEX('Operating Analysis'!27:27,MATCH(Z$2,'Operating Analysis'!$5:$5,0)),"")</f>
        <v>34</v>
      </c>
      <c r="AA20" s="71">
        <f>IF(ISNUMBER(INDEX('Operating Analysis'!27:27,MATCH(AA$2,'Operating Analysis'!$5:$5,0))),INDEX('Operating Analysis'!27:27,MATCH(AA$2,'Operating Analysis'!$5:$5,0)),"")</f>
        <v>41</v>
      </c>
      <c r="AB20" s="71">
        <f>IF(ISNUMBER(INDEX('Operating Analysis'!27:27,MATCH(AB$2,'Operating Analysis'!$5:$5,0))),INDEX('Operating Analysis'!27:27,MATCH(AB$2,'Operating Analysis'!$5:$5,0)),"")</f>
        <v>48</v>
      </c>
      <c r="AC20" s="71">
        <f>IF(ISNUMBER(INDEX('Operating Analysis'!27:27,MATCH(AC$2,'Operating Analysis'!$5:$5,0))),INDEX('Operating Analysis'!27:27,MATCH(AC$2,'Operating Analysis'!$5:$5,0)),"")</f>
        <v>55</v>
      </c>
      <c r="AD20" s="71">
        <f>IF(ISNUMBER(INDEX('Operating Analysis'!27:27,MATCH(AD$2,'Operating Analysis'!$5:$5,0))),INDEX('Operating Analysis'!27:27,MATCH(AD$2,'Operating Analysis'!$5:$5,0)),"")</f>
        <v>62</v>
      </c>
      <c r="AE20" s="71">
        <f>IF(ISNUMBER(INDEX('Operating Analysis'!27:27,MATCH(AE$2,'Operating Analysis'!$5:$5,0))),INDEX('Operating Analysis'!27:27,MATCH(AE$2,'Operating Analysis'!$5:$5,0)),"")</f>
        <v>69</v>
      </c>
      <c r="AF20" s="71">
        <f>IF(ISNUMBER(INDEX('Operating Analysis'!27:27,MATCH(AF$2,'Operating Analysis'!$5:$5,0))),INDEX('Operating Analysis'!27:27,MATCH(AF$2,'Operating Analysis'!$5:$5,0)),"")</f>
        <v>76</v>
      </c>
      <c r="AG20" s="71">
        <f>IF(ISNUMBER(INDEX('Operating Analysis'!27:27,MATCH(AG$2,'Operating Analysis'!$5:$5,0))),INDEX('Operating Analysis'!27:27,MATCH(AG$2,'Operating Analysis'!$5:$5,0)),"")</f>
        <v>83</v>
      </c>
      <c r="AH20" s="71">
        <f>IF(ISNUMBER(INDEX('Operating Analysis'!27:27,MATCH(AH$2,'Operating Analysis'!$5:$5,0))),INDEX('Operating Analysis'!27:27,MATCH(AH$2,'Operating Analysis'!$5:$5,0)),"")</f>
        <v>558</v>
      </c>
      <c r="AI20" s="71">
        <f>IF(ISNUMBER(INDEX('Operating Analysis'!27:27,MATCH(AI$2,'Operating Analysis'!$5:$5,0))),INDEX('Operating Analysis'!27:27,MATCH(AI$2,'Operating Analysis'!$5:$5,0)),"")</f>
        <v>90</v>
      </c>
      <c r="AJ20" s="71">
        <f>IF(ISNUMBER(INDEX('Operating Analysis'!27:27,MATCH(AJ$2,'Operating Analysis'!$5:$5,0))),INDEX('Operating Analysis'!27:27,MATCH(AJ$2,'Operating Analysis'!$5:$5,0)),"")</f>
        <v>97</v>
      </c>
      <c r="AK20" s="71">
        <f>IF(ISNUMBER(INDEX('Operating Analysis'!27:27,MATCH(AK$2,'Operating Analysis'!$5:$5,0))),INDEX('Operating Analysis'!27:27,MATCH(AK$2,'Operating Analysis'!$5:$5,0)),"")</f>
        <v>101</v>
      </c>
      <c r="AL20" s="71">
        <f>IF(ISNUMBER(INDEX('Operating Analysis'!27:27,MATCH(AL$2,'Operating Analysis'!$5:$5,0))),INDEX('Operating Analysis'!27:27,MATCH(AL$2,'Operating Analysis'!$5:$5,0)),"")</f>
        <v>105</v>
      </c>
      <c r="AM20" s="71">
        <f>IF(ISNUMBER(INDEX('Operating Analysis'!27:27,MATCH(AM$2,'Operating Analysis'!$5:$5,0))),INDEX('Operating Analysis'!27:27,MATCH(AM$2,'Operating Analysis'!$5:$5,0)),"")</f>
        <v>109</v>
      </c>
      <c r="AN20" s="71">
        <f>IF(ISNUMBER(INDEX('Operating Analysis'!27:27,MATCH(AN$2,'Operating Analysis'!$5:$5,0))),INDEX('Operating Analysis'!27:27,MATCH(AN$2,'Operating Analysis'!$5:$5,0)),"")</f>
        <v>113</v>
      </c>
      <c r="AO20" s="71">
        <f>IF(ISNUMBER(INDEX('Operating Analysis'!27:27,MATCH(AO$2,'Operating Analysis'!$5:$5,0))),INDEX('Operating Analysis'!27:27,MATCH(AO$2,'Operating Analysis'!$5:$5,0)),"")</f>
        <v>117</v>
      </c>
      <c r="AP20" s="71">
        <f>IF(ISNUMBER(INDEX('Operating Analysis'!27:27,MATCH(AP$2,'Operating Analysis'!$5:$5,0))),INDEX('Operating Analysis'!27:27,MATCH(AP$2,'Operating Analysis'!$5:$5,0)),"")</f>
        <v>121</v>
      </c>
      <c r="AQ20" s="71">
        <f>IF(ISNUMBER(INDEX('Operating Analysis'!27:27,MATCH(AQ$2,'Operating Analysis'!$5:$5,0))),INDEX('Operating Analysis'!27:27,MATCH(AQ$2,'Operating Analysis'!$5:$5,0)),"")</f>
        <v>125</v>
      </c>
      <c r="AR20" s="71">
        <f>IF(ISNUMBER(INDEX('Operating Analysis'!27:27,MATCH(AR$2,'Operating Analysis'!$5:$5,0))),INDEX('Operating Analysis'!27:27,MATCH(AR$2,'Operating Analysis'!$5:$5,0)),"")</f>
        <v>129</v>
      </c>
      <c r="AS20" s="71">
        <f>IF(ISNUMBER(INDEX('Operating Analysis'!27:27,MATCH(AS$2,'Operating Analysis'!$5:$5,0))),INDEX('Operating Analysis'!27:27,MATCH(AS$2,'Operating Analysis'!$5:$5,0)),"")</f>
        <v>133</v>
      </c>
      <c r="AT20" s="71">
        <f>IF(ISNUMBER(INDEX('Operating Analysis'!27:27,MATCH(AT$2,'Operating Analysis'!$5:$5,0))),INDEX('Operating Analysis'!27:27,MATCH(AT$2,'Operating Analysis'!$5:$5,0)),"")</f>
        <v>137</v>
      </c>
      <c r="AU20" s="71">
        <f>IF(ISNUMBER(INDEX('Operating Analysis'!27:27,MATCH(AU$2,'Operating Analysis'!$5:$5,0))),INDEX('Operating Analysis'!27:27,MATCH(AU$2,'Operating Analysis'!$5:$5,0)),"")</f>
        <v>1377</v>
      </c>
      <c r="AV20" s="71"/>
      <c r="AW20" s="71"/>
      <c r="AX20" s="71"/>
      <c r="AY20" s="71"/>
      <c r="AZ20" s="71"/>
      <c r="BA20" s="71"/>
      <c r="BB20" s="71"/>
    </row>
    <row r="21" spans="1:60" s="65" customFormat="1" x14ac:dyDescent="0.25">
      <c r="A21" s="66"/>
      <c r="B21" s="63"/>
      <c r="C21" s="70" t="s">
        <v>135</v>
      </c>
      <c r="I21" s="71">
        <f>IF(ISNUMBER(INDEX('Operating Analysis'!28:28,MATCH(I$2,'Operating Analysis'!$5:$5,0))),INDEX('Operating Analysis'!28:28,MATCH(I$2,'Operating Analysis'!$5:$5,0)),"")</f>
        <v>0</v>
      </c>
      <c r="J21" s="71">
        <f>IF(ISNUMBER(INDEX('Operating Analysis'!28:28,MATCH(J$2,'Operating Analysis'!$5:$5,0))),INDEX('Operating Analysis'!28:28,MATCH(J$2,'Operating Analysis'!$5:$5,0)),"")</f>
        <v>0</v>
      </c>
      <c r="K21" s="71">
        <f>IF(ISNUMBER(INDEX('Operating Analysis'!28:28,MATCH(K$2,'Operating Analysis'!$5:$5,0))),INDEX('Operating Analysis'!28:28,MATCH(K$2,'Operating Analysis'!$5:$5,0)),"")</f>
        <v>0</v>
      </c>
      <c r="L21" s="71">
        <f>IF(ISNUMBER(INDEX('Operating Analysis'!28:28,MATCH(L$2,'Operating Analysis'!$5:$5,0))),INDEX('Operating Analysis'!28:28,MATCH(L$2,'Operating Analysis'!$5:$5,0)),"")</f>
        <v>0</v>
      </c>
      <c r="M21" s="71">
        <f>IF(ISNUMBER(INDEX('Operating Analysis'!28:28,MATCH(M$2,'Operating Analysis'!$5:$5,0))),INDEX('Operating Analysis'!28:28,MATCH(M$2,'Operating Analysis'!$5:$5,0)),"")</f>
        <v>0</v>
      </c>
      <c r="N21" s="71">
        <f>IF(ISNUMBER(INDEX('Operating Analysis'!28:28,MATCH(N$2,'Operating Analysis'!$5:$5,0))),INDEX('Operating Analysis'!28:28,MATCH(N$2,'Operating Analysis'!$5:$5,0)),"")</f>
        <v>0</v>
      </c>
      <c r="O21" s="71">
        <f>IF(ISNUMBER(INDEX('Operating Analysis'!28:28,MATCH(O$2,'Operating Analysis'!$5:$5,0))),INDEX('Operating Analysis'!28:28,MATCH(O$2,'Operating Analysis'!$5:$5,0)),"")</f>
        <v>0</v>
      </c>
      <c r="P21" s="71">
        <f>IF(ISNUMBER(INDEX('Operating Analysis'!28:28,MATCH(P$2,'Operating Analysis'!$5:$5,0))),INDEX('Operating Analysis'!28:28,MATCH(P$2,'Operating Analysis'!$5:$5,0)),"")</f>
        <v>3</v>
      </c>
      <c r="Q21" s="71">
        <f>IF(ISNUMBER(INDEX('Operating Analysis'!28:28,MATCH(Q$2,'Operating Analysis'!$5:$5,0))),INDEX('Operating Analysis'!28:28,MATCH(Q$2,'Operating Analysis'!$5:$5,0)),"")</f>
        <v>6</v>
      </c>
      <c r="R21" s="71">
        <f>IF(ISNUMBER(INDEX('Operating Analysis'!28:28,MATCH(R$2,'Operating Analysis'!$5:$5,0))),INDEX('Operating Analysis'!28:28,MATCH(R$2,'Operating Analysis'!$5:$5,0)),"")</f>
        <v>9</v>
      </c>
      <c r="S21" s="71">
        <f>IF(ISNUMBER(INDEX('Operating Analysis'!28:28,MATCH(S$2,'Operating Analysis'!$5:$5,0))),INDEX('Operating Analysis'!28:28,MATCH(S$2,'Operating Analysis'!$5:$5,0)),"")</f>
        <v>12</v>
      </c>
      <c r="T21" s="71">
        <f>IF(ISNUMBER(INDEX('Operating Analysis'!28:28,MATCH(T$2,'Operating Analysis'!$5:$5,0))),INDEX('Operating Analysis'!28:28,MATCH(T$2,'Operating Analysis'!$5:$5,0)),"")</f>
        <v>15</v>
      </c>
      <c r="U21" s="71">
        <f>IF(ISNUMBER(INDEX('Operating Analysis'!28:28,MATCH(U$2,'Operating Analysis'!$5:$5,0))),INDEX('Operating Analysis'!28:28,MATCH(U$2,'Operating Analysis'!$5:$5,0)),"")</f>
        <v>45</v>
      </c>
      <c r="V21" s="71">
        <f>IF(ISNUMBER(INDEX('Operating Analysis'!28:28,MATCH(V$2,'Operating Analysis'!$5:$5,0))),INDEX('Operating Analysis'!28:28,MATCH(V$2,'Operating Analysis'!$5:$5,0)),"")</f>
        <v>18</v>
      </c>
      <c r="W21" s="71">
        <f>IF(ISNUMBER(INDEX('Operating Analysis'!28:28,MATCH(W$2,'Operating Analysis'!$5:$5,0))),INDEX('Operating Analysis'!28:28,MATCH(W$2,'Operating Analysis'!$5:$5,0)),"")</f>
        <v>21</v>
      </c>
      <c r="X21" s="71">
        <f>IF(ISNUMBER(INDEX('Operating Analysis'!28:28,MATCH(X$2,'Operating Analysis'!$5:$5,0))),INDEX('Operating Analysis'!28:28,MATCH(X$2,'Operating Analysis'!$5:$5,0)),"")</f>
        <v>24</v>
      </c>
      <c r="Y21" s="71">
        <f>IF(ISNUMBER(INDEX('Operating Analysis'!28:28,MATCH(Y$2,'Operating Analysis'!$5:$5,0))),INDEX('Operating Analysis'!28:28,MATCH(Y$2,'Operating Analysis'!$5:$5,0)),"")</f>
        <v>27</v>
      </c>
      <c r="Z21" s="71">
        <f>IF(ISNUMBER(INDEX('Operating Analysis'!28:28,MATCH(Z$2,'Operating Analysis'!$5:$5,0))),INDEX('Operating Analysis'!28:28,MATCH(Z$2,'Operating Analysis'!$5:$5,0)),"")</f>
        <v>34</v>
      </c>
      <c r="AA21" s="71">
        <f>IF(ISNUMBER(INDEX('Operating Analysis'!28:28,MATCH(AA$2,'Operating Analysis'!$5:$5,0))),INDEX('Operating Analysis'!28:28,MATCH(AA$2,'Operating Analysis'!$5:$5,0)),"")</f>
        <v>41</v>
      </c>
      <c r="AB21" s="71">
        <f>IF(ISNUMBER(INDEX('Operating Analysis'!28:28,MATCH(AB$2,'Operating Analysis'!$5:$5,0))),INDEX('Operating Analysis'!28:28,MATCH(AB$2,'Operating Analysis'!$5:$5,0)),"")</f>
        <v>48</v>
      </c>
      <c r="AC21" s="71">
        <f>IF(ISNUMBER(INDEX('Operating Analysis'!28:28,MATCH(AC$2,'Operating Analysis'!$5:$5,0))),INDEX('Operating Analysis'!28:28,MATCH(AC$2,'Operating Analysis'!$5:$5,0)),"")</f>
        <v>55</v>
      </c>
      <c r="AD21" s="71">
        <f>IF(ISNUMBER(INDEX('Operating Analysis'!28:28,MATCH(AD$2,'Operating Analysis'!$5:$5,0))),INDEX('Operating Analysis'!28:28,MATCH(AD$2,'Operating Analysis'!$5:$5,0)),"")</f>
        <v>62</v>
      </c>
      <c r="AE21" s="71">
        <f>IF(ISNUMBER(INDEX('Operating Analysis'!28:28,MATCH(AE$2,'Operating Analysis'!$5:$5,0))),INDEX('Operating Analysis'!28:28,MATCH(AE$2,'Operating Analysis'!$5:$5,0)),"")</f>
        <v>69</v>
      </c>
      <c r="AF21" s="71">
        <f>IF(ISNUMBER(INDEX('Operating Analysis'!28:28,MATCH(AF$2,'Operating Analysis'!$5:$5,0))),INDEX('Operating Analysis'!28:28,MATCH(AF$2,'Operating Analysis'!$5:$5,0)),"")</f>
        <v>76</v>
      </c>
      <c r="AG21" s="71">
        <f>IF(ISNUMBER(INDEX('Operating Analysis'!28:28,MATCH(AG$2,'Operating Analysis'!$5:$5,0))),INDEX('Operating Analysis'!28:28,MATCH(AG$2,'Operating Analysis'!$5:$5,0)),"")</f>
        <v>83</v>
      </c>
      <c r="AH21" s="71">
        <f>IF(ISNUMBER(INDEX('Operating Analysis'!28:28,MATCH(AH$2,'Operating Analysis'!$5:$5,0))),INDEX('Operating Analysis'!28:28,MATCH(AH$2,'Operating Analysis'!$5:$5,0)),"")</f>
        <v>558</v>
      </c>
      <c r="AI21" s="71">
        <f>IF(ISNUMBER(INDEX('Operating Analysis'!28:28,MATCH(AI$2,'Operating Analysis'!$5:$5,0))),INDEX('Operating Analysis'!28:28,MATCH(AI$2,'Operating Analysis'!$5:$5,0)),"")</f>
        <v>90</v>
      </c>
      <c r="AJ21" s="71">
        <f>IF(ISNUMBER(INDEX('Operating Analysis'!28:28,MATCH(AJ$2,'Operating Analysis'!$5:$5,0))),INDEX('Operating Analysis'!28:28,MATCH(AJ$2,'Operating Analysis'!$5:$5,0)),"")</f>
        <v>97</v>
      </c>
      <c r="AK21" s="71">
        <f>IF(ISNUMBER(INDEX('Operating Analysis'!28:28,MATCH(AK$2,'Operating Analysis'!$5:$5,0))),INDEX('Operating Analysis'!28:28,MATCH(AK$2,'Operating Analysis'!$5:$5,0)),"")</f>
        <v>101</v>
      </c>
      <c r="AL21" s="71">
        <f>IF(ISNUMBER(INDEX('Operating Analysis'!28:28,MATCH(AL$2,'Operating Analysis'!$5:$5,0))),INDEX('Operating Analysis'!28:28,MATCH(AL$2,'Operating Analysis'!$5:$5,0)),"")</f>
        <v>105</v>
      </c>
      <c r="AM21" s="71">
        <f>IF(ISNUMBER(INDEX('Operating Analysis'!28:28,MATCH(AM$2,'Operating Analysis'!$5:$5,0))),INDEX('Operating Analysis'!28:28,MATCH(AM$2,'Operating Analysis'!$5:$5,0)),"")</f>
        <v>109</v>
      </c>
      <c r="AN21" s="71">
        <f>IF(ISNUMBER(INDEX('Operating Analysis'!28:28,MATCH(AN$2,'Operating Analysis'!$5:$5,0))),INDEX('Operating Analysis'!28:28,MATCH(AN$2,'Operating Analysis'!$5:$5,0)),"")</f>
        <v>113</v>
      </c>
      <c r="AO21" s="71">
        <f>IF(ISNUMBER(INDEX('Operating Analysis'!28:28,MATCH(AO$2,'Operating Analysis'!$5:$5,0))),INDEX('Operating Analysis'!28:28,MATCH(AO$2,'Operating Analysis'!$5:$5,0)),"")</f>
        <v>117</v>
      </c>
      <c r="AP21" s="71">
        <f>IF(ISNUMBER(INDEX('Operating Analysis'!28:28,MATCH(AP$2,'Operating Analysis'!$5:$5,0))),INDEX('Operating Analysis'!28:28,MATCH(AP$2,'Operating Analysis'!$5:$5,0)),"")</f>
        <v>121</v>
      </c>
      <c r="AQ21" s="71">
        <f>IF(ISNUMBER(INDEX('Operating Analysis'!28:28,MATCH(AQ$2,'Operating Analysis'!$5:$5,0))),INDEX('Operating Analysis'!28:28,MATCH(AQ$2,'Operating Analysis'!$5:$5,0)),"")</f>
        <v>125</v>
      </c>
      <c r="AR21" s="71">
        <f>IF(ISNUMBER(INDEX('Operating Analysis'!28:28,MATCH(AR$2,'Operating Analysis'!$5:$5,0))),INDEX('Operating Analysis'!28:28,MATCH(AR$2,'Operating Analysis'!$5:$5,0)),"")</f>
        <v>129</v>
      </c>
      <c r="AS21" s="71">
        <f>IF(ISNUMBER(INDEX('Operating Analysis'!28:28,MATCH(AS$2,'Operating Analysis'!$5:$5,0))),INDEX('Operating Analysis'!28:28,MATCH(AS$2,'Operating Analysis'!$5:$5,0)),"")</f>
        <v>133</v>
      </c>
      <c r="AT21" s="71">
        <f>IF(ISNUMBER(INDEX('Operating Analysis'!28:28,MATCH(AT$2,'Operating Analysis'!$5:$5,0))),INDEX('Operating Analysis'!28:28,MATCH(AT$2,'Operating Analysis'!$5:$5,0)),"")</f>
        <v>137</v>
      </c>
      <c r="AU21" s="71">
        <f>IF(ISNUMBER(INDEX('Operating Analysis'!28:28,MATCH(AU$2,'Operating Analysis'!$5:$5,0))),INDEX('Operating Analysis'!28:28,MATCH(AU$2,'Operating Analysis'!$5:$5,0)),"")</f>
        <v>1377</v>
      </c>
      <c r="AV21" s="71"/>
      <c r="AW21" s="71"/>
      <c r="AX21" s="71"/>
      <c r="AY21" s="71"/>
      <c r="AZ21" s="71"/>
      <c r="BA21" s="71"/>
      <c r="BB21" s="71"/>
    </row>
    <row r="22" spans="1:60" s="65" customFormat="1" x14ac:dyDescent="0.25">
      <c r="A22" s="66"/>
      <c r="B22" s="63"/>
      <c r="C22" s="70" t="s">
        <v>137</v>
      </c>
      <c r="I22" s="71">
        <f>IF(ISNUMBER(INDEX('Operating Analysis'!29:29,MATCH(I$2,'Operating Analysis'!$5:$5,0))),INDEX('Operating Analysis'!29:29,MATCH(I$2,'Operating Analysis'!$5:$5,0)),"")</f>
        <v>0</v>
      </c>
      <c r="J22" s="71">
        <f>IF(ISNUMBER(INDEX('Operating Analysis'!29:29,MATCH(J$2,'Operating Analysis'!$5:$5,0))),INDEX('Operating Analysis'!29:29,MATCH(J$2,'Operating Analysis'!$5:$5,0)),"")</f>
        <v>0</v>
      </c>
      <c r="K22" s="71">
        <f>IF(ISNUMBER(INDEX('Operating Analysis'!29:29,MATCH(K$2,'Operating Analysis'!$5:$5,0))),INDEX('Operating Analysis'!29:29,MATCH(K$2,'Operating Analysis'!$5:$5,0)),"")</f>
        <v>0</v>
      </c>
      <c r="L22" s="71">
        <f>IF(ISNUMBER(INDEX('Operating Analysis'!29:29,MATCH(L$2,'Operating Analysis'!$5:$5,0))),INDEX('Operating Analysis'!29:29,MATCH(L$2,'Operating Analysis'!$5:$5,0)),"")</f>
        <v>0</v>
      </c>
      <c r="M22" s="71">
        <f>IF(ISNUMBER(INDEX('Operating Analysis'!29:29,MATCH(M$2,'Operating Analysis'!$5:$5,0))),INDEX('Operating Analysis'!29:29,MATCH(M$2,'Operating Analysis'!$5:$5,0)),"")</f>
        <v>0</v>
      </c>
      <c r="N22" s="71">
        <f>IF(ISNUMBER(INDEX('Operating Analysis'!29:29,MATCH(N$2,'Operating Analysis'!$5:$5,0))),INDEX('Operating Analysis'!29:29,MATCH(N$2,'Operating Analysis'!$5:$5,0)),"")</f>
        <v>0</v>
      </c>
      <c r="O22" s="71">
        <f>IF(ISNUMBER(INDEX('Operating Analysis'!29:29,MATCH(O$2,'Operating Analysis'!$5:$5,0))),INDEX('Operating Analysis'!29:29,MATCH(O$2,'Operating Analysis'!$5:$5,0)),"")</f>
        <v>0</v>
      </c>
      <c r="P22" s="71">
        <f>IF(ISNUMBER(INDEX('Operating Analysis'!29:29,MATCH(P$2,'Operating Analysis'!$5:$5,0))),INDEX('Operating Analysis'!29:29,MATCH(P$2,'Operating Analysis'!$5:$5,0)),"")</f>
        <v>3</v>
      </c>
      <c r="Q22" s="71">
        <f>IF(ISNUMBER(INDEX('Operating Analysis'!29:29,MATCH(Q$2,'Operating Analysis'!$5:$5,0))),INDEX('Operating Analysis'!29:29,MATCH(Q$2,'Operating Analysis'!$5:$5,0)),"")</f>
        <v>6</v>
      </c>
      <c r="R22" s="71">
        <f>IF(ISNUMBER(INDEX('Operating Analysis'!29:29,MATCH(R$2,'Operating Analysis'!$5:$5,0))),INDEX('Operating Analysis'!29:29,MATCH(R$2,'Operating Analysis'!$5:$5,0)),"")</f>
        <v>9</v>
      </c>
      <c r="S22" s="71">
        <f>IF(ISNUMBER(INDEX('Operating Analysis'!29:29,MATCH(S$2,'Operating Analysis'!$5:$5,0))),INDEX('Operating Analysis'!29:29,MATCH(S$2,'Operating Analysis'!$5:$5,0)),"")</f>
        <v>12</v>
      </c>
      <c r="T22" s="71">
        <f>IF(ISNUMBER(INDEX('Operating Analysis'!29:29,MATCH(T$2,'Operating Analysis'!$5:$5,0))),INDEX('Operating Analysis'!29:29,MATCH(T$2,'Operating Analysis'!$5:$5,0)),"")</f>
        <v>15</v>
      </c>
      <c r="U22" s="71">
        <f>IF(ISNUMBER(INDEX('Operating Analysis'!29:29,MATCH(U$2,'Operating Analysis'!$5:$5,0))),INDEX('Operating Analysis'!29:29,MATCH(U$2,'Operating Analysis'!$5:$5,0)),"")</f>
        <v>45</v>
      </c>
      <c r="V22" s="71">
        <f>IF(ISNUMBER(INDEX('Operating Analysis'!29:29,MATCH(V$2,'Operating Analysis'!$5:$5,0))),INDEX('Operating Analysis'!29:29,MATCH(V$2,'Operating Analysis'!$5:$5,0)),"")</f>
        <v>18</v>
      </c>
      <c r="W22" s="71">
        <f>IF(ISNUMBER(INDEX('Operating Analysis'!29:29,MATCH(W$2,'Operating Analysis'!$5:$5,0))),INDEX('Operating Analysis'!29:29,MATCH(W$2,'Operating Analysis'!$5:$5,0)),"")</f>
        <v>21</v>
      </c>
      <c r="X22" s="71">
        <f>IF(ISNUMBER(INDEX('Operating Analysis'!29:29,MATCH(X$2,'Operating Analysis'!$5:$5,0))),INDEX('Operating Analysis'!29:29,MATCH(X$2,'Operating Analysis'!$5:$5,0)),"")</f>
        <v>24</v>
      </c>
      <c r="Y22" s="71">
        <f>IF(ISNUMBER(INDEX('Operating Analysis'!29:29,MATCH(Y$2,'Operating Analysis'!$5:$5,0))),INDEX('Operating Analysis'!29:29,MATCH(Y$2,'Operating Analysis'!$5:$5,0)),"")</f>
        <v>27</v>
      </c>
      <c r="Z22" s="71">
        <f>IF(ISNUMBER(INDEX('Operating Analysis'!29:29,MATCH(Z$2,'Operating Analysis'!$5:$5,0))),INDEX('Operating Analysis'!29:29,MATCH(Z$2,'Operating Analysis'!$5:$5,0)),"")</f>
        <v>34</v>
      </c>
      <c r="AA22" s="71">
        <f>IF(ISNUMBER(INDEX('Operating Analysis'!29:29,MATCH(AA$2,'Operating Analysis'!$5:$5,0))),INDEX('Operating Analysis'!29:29,MATCH(AA$2,'Operating Analysis'!$5:$5,0)),"")</f>
        <v>41</v>
      </c>
      <c r="AB22" s="71">
        <f>IF(ISNUMBER(INDEX('Operating Analysis'!29:29,MATCH(AB$2,'Operating Analysis'!$5:$5,0))),INDEX('Operating Analysis'!29:29,MATCH(AB$2,'Operating Analysis'!$5:$5,0)),"")</f>
        <v>48</v>
      </c>
      <c r="AC22" s="71">
        <f>IF(ISNUMBER(INDEX('Operating Analysis'!29:29,MATCH(AC$2,'Operating Analysis'!$5:$5,0))),INDEX('Operating Analysis'!29:29,MATCH(AC$2,'Operating Analysis'!$5:$5,0)),"")</f>
        <v>55</v>
      </c>
      <c r="AD22" s="71">
        <f>IF(ISNUMBER(INDEX('Operating Analysis'!29:29,MATCH(AD$2,'Operating Analysis'!$5:$5,0))),INDEX('Operating Analysis'!29:29,MATCH(AD$2,'Operating Analysis'!$5:$5,0)),"")</f>
        <v>62</v>
      </c>
      <c r="AE22" s="71">
        <f>IF(ISNUMBER(INDEX('Operating Analysis'!29:29,MATCH(AE$2,'Operating Analysis'!$5:$5,0))),INDEX('Operating Analysis'!29:29,MATCH(AE$2,'Operating Analysis'!$5:$5,0)),"")</f>
        <v>69</v>
      </c>
      <c r="AF22" s="71">
        <f>IF(ISNUMBER(INDEX('Operating Analysis'!29:29,MATCH(AF$2,'Operating Analysis'!$5:$5,0))),INDEX('Operating Analysis'!29:29,MATCH(AF$2,'Operating Analysis'!$5:$5,0)),"")</f>
        <v>76</v>
      </c>
      <c r="AG22" s="71">
        <f>IF(ISNUMBER(INDEX('Operating Analysis'!29:29,MATCH(AG$2,'Operating Analysis'!$5:$5,0))),INDEX('Operating Analysis'!29:29,MATCH(AG$2,'Operating Analysis'!$5:$5,0)),"")</f>
        <v>83</v>
      </c>
      <c r="AH22" s="71">
        <f>IF(ISNUMBER(INDEX('Operating Analysis'!29:29,MATCH(AH$2,'Operating Analysis'!$5:$5,0))),INDEX('Operating Analysis'!29:29,MATCH(AH$2,'Operating Analysis'!$5:$5,0)),"")</f>
        <v>558</v>
      </c>
      <c r="AI22" s="71">
        <f>IF(ISNUMBER(INDEX('Operating Analysis'!29:29,MATCH(AI$2,'Operating Analysis'!$5:$5,0))),INDEX('Operating Analysis'!29:29,MATCH(AI$2,'Operating Analysis'!$5:$5,0)),"")</f>
        <v>90</v>
      </c>
      <c r="AJ22" s="71">
        <f>IF(ISNUMBER(INDEX('Operating Analysis'!29:29,MATCH(AJ$2,'Operating Analysis'!$5:$5,0))),INDEX('Operating Analysis'!29:29,MATCH(AJ$2,'Operating Analysis'!$5:$5,0)),"")</f>
        <v>97</v>
      </c>
      <c r="AK22" s="71">
        <f>IF(ISNUMBER(INDEX('Operating Analysis'!29:29,MATCH(AK$2,'Operating Analysis'!$5:$5,0))),INDEX('Operating Analysis'!29:29,MATCH(AK$2,'Operating Analysis'!$5:$5,0)),"")</f>
        <v>101</v>
      </c>
      <c r="AL22" s="71">
        <f>IF(ISNUMBER(INDEX('Operating Analysis'!29:29,MATCH(AL$2,'Operating Analysis'!$5:$5,0))),INDEX('Operating Analysis'!29:29,MATCH(AL$2,'Operating Analysis'!$5:$5,0)),"")</f>
        <v>105</v>
      </c>
      <c r="AM22" s="71">
        <f>IF(ISNUMBER(INDEX('Operating Analysis'!29:29,MATCH(AM$2,'Operating Analysis'!$5:$5,0))),INDEX('Operating Analysis'!29:29,MATCH(AM$2,'Operating Analysis'!$5:$5,0)),"")</f>
        <v>109</v>
      </c>
      <c r="AN22" s="71">
        <f>IF(ISNUMBER(INDEX('Operating Analysis'!29:29,MATCH(AN$2,'Operating Analysis'!$5:$5,0))),INDEX('Operating Analysis'!29:29,MATCH(AN$2,'Operating Analysis'!$5:$5,0)),"")</f>
        <v>113</v>
      </c>
      <c r="AO22" s="71">
        <f>IF(ISNUMBER(INDEX('Operating Analysis'!29:29,MATCH(AO$2,'Operating Analysis'!$5:$5,0))),INDEX('Operating Analysis'!29:29,MATCH(AO$2,'Operating Analysis'!$5:$5,0)),"")</f>
        <v>117</v>
      </c>
      <c r="AP22" s="71">
        <f>IF(ISNUMBER(INDEX('Operating Analysis'!29:29,MATCH(AP$2,'Operating Analysis'!$5:$5,0))),INDEX('Operating Analysis'!29:29,MATCH(AP$2,'Operating Analysis'!$5:$5,0)),"")</f>
        <v>121</v>
      </c>
      <c r="AQ22" s="71">
        <f>IF(ISNUMBER(INDEX('Operating Analysis'!29:29,MATCH(AQ$2,'Operating Analysis'!$5:$5,0))),INDEX('Operating Analysis'!29:29,MATCH(AQ$2,'Operating Analysis'!$5:$5,0)),"")</f>
        <v>125</v>
      </c>
      <c r="AR22" s="71">
        <f>IF(ISNUMBER(INDEX('Operating Analysis'!29:29,MATCH(AR$2,'Operating Analysis'!$5:$5,0))),INDEX('Operating Analysis'!29:29,MATCH(AR$2,'Operating Analysis'!$5:$5,0)),"")</f>
        <v>129</v>
      </c>
      <c r="AS22" s="71">
        <f>IF(ISNUMBER(INDEX('Operating Analysis'!29:29,MATCH(AS$2,'Operating Analysis'!$5:$5,0))),INDEX('Operating Analysis'!29:29,MATCH(AS$2,'Operating Analysis'!$5:$5,0)),"")</f>
        <v>133</v>
      </c>
      <c r="AT22" s="71">
        <f>IF(ISNUMBER(INDEX('Operating Analysis'!29:29,MATCH(AT$2,'Operating Analysis'!$5:$5,0))),INDEX('Operating Analysis'!29:29,MATCH(AT$2,'Operating Analysis'!$5:$5,0)),"")</f>
        <v>137</v>
      </c>
      <c r="AU22" s="71">
        <f>IF(ISNUMBER(INDEX('Operating Analysis'!29:29,MATCH(AU$2,'Operating Analysis'!$5:$5,0))),INDEX('Operating Analysis'!29:29,MATCH(AU$2,'Operating Analysis'!$5:$5,0)),"")</f>
        <v>1377</v>
      </c>
      <c r="AV22" s="67"/>
      <c r="AX22" s="67"/>
      <c r="AY22" s="67"/>
      <c r="AZ22" s="67"/>
    </row>
    <row r="23" spans="1:60" s="65" customFormat="1" x14ac:dyDescent="0.25">
      <c r="A23" s="66"/>
      <c r="B23" s="63" t="s">
        <v>112</v>
      </c>
      <c r="D23" s="65" t="s">
        <v>107</v>
      </c>
      <c r="E23" s="65" t="s">
        <v>109</v>
      </c>
      <c r="F23" s="63">
        <v>3.375</v>
      </c>
      <c r="I23" s="71" t="str">
        <f>IF(ISNUMBER(INDEX('Operating Analysis'!30:30,MATCH(I$2,'Operating Analysis'!$5:$5,0))),INDEX('Operating Analysis'!30:30,MATCH(I$2,'Operating Analysis'!$5:$5,0)),"")</f>
        <v/>
      </c>
      <c r="J23" s="71" t="str">
        <f>IF(ISNUMBER(INDEX('Operating Analysis'!30:30,MATCH(J$2,'Operating Analysis'!$5:$5,0))),INDEX('Operating Analysis'!30:30,MATCH(J$2,'Operating Analysis'!$5:$5,0)),"")</f>
        <v/>
      </c>
      <c r="K23" s="71" t="str">
        <f>IF(ISNUMBER(INDEX('Operating Analysis'!30:30,MATCH(K$2,'Operating Analysis'!$5:$5,0))),INDEX('Operating Analysis'!30:30,MATCH(K$2,'Operating Analysis'!$5:$5,0)),"")</f>
        <v/>
      </c>
      <c r="L23" s="71" t="str">
        <f>IF(ISNUMBER(INDEX('Operating Analysis'!30:30,MATCH(L$2,'Operating Analysis'!$5:$5,0))),INDEX('Operating Analysis'!30:30,MATCH(L$2,'Operating Analysis'!$5:$5,0)),"")</f>
        <v/>
      </c>
      <c r="M23" s="71" t="str">
        <f>IF(ISNUMBER(INDEX('Operating Analysis'!30:30,MATCH(M$2,'Operating Analysis'!$5:$5,0))),INDEX('Operating Analysis'!30:30,MATCH(M$2,'Operating Analysis'!$5:$5,0)),"")</f>
        <v/>
      </c>
      <c r="N23" s="71" t="str">
        <f>IF(ISNUMBER(INDEX('Operating Analysis'!30:30,MATCH(N$2,'Operating Analysis'!$5:$5,0))),INDEX('Operating Analysis'!30:30,MATCH(N$2,'Operating Analysis'!$5:$5,0)),"")</f>
        <v/>
      </c>
      <c r="O23" s="71" t="str">
        <f>IF(ISNUMBER(INDEX('Operating Analysis'!30:30,MATCH(O$2,'Operating Analysis'!$5:$5,0))),INDEX('Operating Analysis'!30:30,MATCH(O$2,'Operating Analysis'!$5:$5,0)),"")</f>
        <v/>
      </c>
      <c r="P23" s="71" t="str">
        <f>IF(ISNUMBER(INDEX('Operating Analysis'!30:30,MATCH(P$2,'Operating Analysis'!$5:$5,0))),INDEX('Operating Analysis'!30:30,MATCH(P$2,'Operating Analysis'!$5:$5,0)),"")</f>
        <v/>
      </c>
      <c r="Q23" s="71" t="str">
        <f>IF(ISNUMBER(INDEX('Operating Analysis'!30:30,MATCH(Q$2,'Operating Analysis'!$5:$5,0))),INDEX('Operating Analysis'!30:30,MATCH(Q$2,'Operating Analysis'!$5:$5,0)),"")</f>
        <v/>
      </c>
      <c r="R23" s="71" t="str">
        <f>IF(ISNUMBER(INDEX('Operating Analysis'!30:30,MATCH(R$2,'Operating Analysis'!$5:$5,0))),INDEX('Operating Analysis'!30:30,MATCH(R$2,'Operating Analysis'!$5:$5,0)),"")</f>
        <v/>
      </c>
      <c r="S23" s="71" t="str">
        <f>IF(ISNUMBER(INDEX('Operating Analysis'!30:30,MATCH(S$2,'Operating Analysis'!$5:$5,0))),INDEX('Operating Analysis'!30:30,MATCH(S$2,'Operating Analysis'!$5:$5,0)),"")</f>
        <v/>
      </c>
      <c r="T23" s="71" t="str">
        <f>IF(ISNUMBER(INDEX('Operating Analysis'!30:30,MATCH(T$2,'Operating Analysis'!$5:$5,0))),INDEX('Operating Analysis'!30:30,MATCH(T$2,'Operating Analysis'!$5:$5,0)),"")</f>
        <v/>
      </c>
      <c r="U23" s="71" t="str">
        <f>IF(ISNUMBER(INDEX('Operating Analysis'!30:30,MATCH(U$2,'Operating Analysis'!$5:$5,0))),INDEX('Operating Analysis'!30:30,MATCH(U$2,'Operating Analysis'!$5:$5,0)),"")</f>
        <v/>
      </c>
      <c r="V23" s="71" t="str">
        <f>IF(ISNUMBER(INDEX('Operating Analysis'!30:30,MATCH(V$2,'Operating Analysis'!$5:$5,0))),INDEX('Operating Analysis'!30:30,MATCH(V$2,'Operating Analysis'!$5:$5,0)),"")</f>
        <v/>
      </c>
      <c r="W23" s="71" t="str">
        <f>IF(ISNUMBER(INDEX('Operating Analysis'!30:30,MATCH(W$2,'Operating Analysis'!$5:$5,0))),INDEX('Operating Analysis'!30:30,MATCH(W$2,'Operating Analysis'!$5:$5,0)),"")</f>
        <v/>
      </c>
      <c r="X23" s="71" t="str">
        <f>IF(ISNUMBER(INDEX('Operating Analysis'!30:30,MATCH(X$2,'Operating Analysis'!$5:$5,0))),INDEX('Operating Analysis'!30:30,MATCH(X$2,'Operating Analysis'!$5:$5,0)),"")</f>
        <v/>
      </c>
      <c r="Y23" s="71" t="str">
        <f>IF(ISNUMBER(INDEX('Operating Analysis'!30:30,MATCH(Y$2,'Operating Analysis'!$5:$5,0))),INDEX('Operating Analysis'!30:30,MATCH(Y$2,'Operating Analysis'!$5:$5,0)),"")</f>
        <v/>
      </c>
      <c r="Z23" s="71" t="str">
        <f>IF(ISNUMBER(INDEX('Operating Analysis'!30:30,MATCH(Z$2,'Operating Analysis'!$5:$5,0))),INDEX('Operating Analysis'!30:30,MATCH(Z$2,'Operating Analysis'!$5:$5,0)),"")</f>
        <v/>
      </c>
      <c r="AA23" s="71" t="str">
        <f>IF(ISNUMBER(INDEX('Operating Analysis'!30:30,MATCH(AA$2,'Operating Analysis'!$5:$5,0))),INDEX('Operating Analysis'!30:30,MATCH(AA$2,'Operating Analysis'!$5:$5,0)),"")</f>
        <v/>
      </c>
      <c r="AB23" s="71" t="str">
        <f>IF(ISNUMBER(INDEX('Operating Analysis'!30:30,MATCH(AB$2,'Operating Analysis'!$5:$5,0))),INDEX('Operating Analysis'!30:30,MATCH(AB$2,'Operating Analysis'!$5:$5,0)),"")</f>
        <v/>
      </c>
      <c r="AC23" s="71" t="str">
        <f>IF(ISNUMBER(INDEX('Operating Analysis'!30:30,MATCH(AC$2,'Operating Analysis'!$5:$5,0))),INDEX('Operating Analysis'!30:30,MATCH(AC$2,'Operating Analysis'!$5:$5,0)),"")</f>
        <v/>
      </c>
      <c r="AD23" s="71" t="str">
        <f>IF(ISNUMBER(INDEX('Operating Analysis'!30:30,MATCH(AD$2,'Operating Analysis'!$5:$5,0))),INDEX('Operating Analysis'!30:30,MATCH(AD$2,'Operating Analysis'!$5:$5,0)),"")</f>
        <v/>
      </c>
      <c r="AE23" s="71" t="str">
        <f>IF(ISNUMBER(INDEX('Operating Analysis'!30:30,MATCH(AE$2,'Operating Analysis'!$5:$5,0))),INDEX('Operating Analysis'!30:30,MATCH(AE$2,'Operating Analysis'!$5:$5,0)),"")</f>
        <v/>
      </c>
      <c r="AF23" s="71" t="str">
        <f>IF(ISNUMBER(INDEX('Operating Analysis'!30:30,MATCH(AF$2,'Operating Analysis'!$5:$5,0))),INDEX('Operating Analysis'!30:30,MATCH(AF$2,'Operating Analysis'!$5:$5,0)),"")</f>
        <v/>
      </c>
      <c r="AG23" s="71" t="str">
        <f>IF(ISNUMBER(INDEX('Operating Analysis'!30:30,MATCH(AG$2,'Operating Analysis'!$5:$5,0))),INDEX('Operating Analysis'!30:30,MATCH(AG$2,'Operating Analysis'!$5:$5,0)),"")</f>
        <v/>
      </c>
      <c r="AH23" s="71" t="str">
        <f>IF(ISNUMBER(INDEX('Operating Analysis'!30:30,MATCH(AH$2,'Operating Analysis'!$5:$5,0))),INDEX('Operating Analysis'!30:30,MATCH(AH$2,'Operating Analysis'!$5:$5,0)),"")</f>
        <v/>
      </c>
      <c r="AI23" s="71" t="str">
        <f>IF(ISNUMBER(INDEX('Operating Analysis'!30:30,MATCH(AI$2,'Operating Analysis'!$5:$5,0))),INDEX('Operating Analysis'!30:30,MATCH(AI$2,'Operating Analysis'!$5:$5,0)),"")</f>
        <v/>
      </c>
      <c r="AJ23" s="71" t="str">
        <f>IF(ISNUMBER(INDEX('Operating Analysis'!30:30,MATCH(AJ$2,'Operating Analysis'!$5:$5,0))),INDEX('Operating Analysis'!30:30,MATCH(AJ$2,'Operating Analysis'!$5:$5,0)),"")</f>
        <v/>
      </c>
      <c r="AK23" s="71" t="str">
        <f>IF(ISNUMBER(INDEX('Operating Analysis'!30:30,MATCH(AK$2,'Operating Analysis'!$5:$5,0))),INDEX('Operating Analysis'!30:30,MATCH(AK$2,'Operating Analysis'!$5:$5,0)),"")</f>
        <v/>
      </c>
      <c r="AL23" s="71" t="str">
        <f>IF(ISNUMBER(INDEX('Operating Analysis'!30:30,MATCH(AL$2,'Operating Analysis'!$5:$5,0))),INDEX('Operating Analysis'!30:30,MATCH(AL$2,'Operating Analysis'!$5:$5,0)),"")</f>
        <v/>
      </c>
      <c r="AM23" s="71" t="str">
        <f>IF(ISNUMBER(INDEX('Operating Analysis'!30:30,MATCH(AM$2,'Operating Analysis'!$5:$5,0))),INDEX('Operating Analysis'!30:30,MATCH(AM$2,'Operating Analysis'!$5:$5,0)),"")</f>
        <v/>
      </c>
      <c r="AN23" s="71" t="str">
        <f>IF(ISNUMBER(INDEX('Operating Analysis'!30:30,MATCH(AN$2,'Operating Analysis'!$5:$5,0))),INDEX('Operating Analysis'!30:30,MATCH(AN$2,'Operating Analysis'!$5:$5,0)),"")</f>
        <v/>
      </c>
      <c r="AO23" s="71" t="str">
        <f>IF(ISNUMBER(INDEX('Operating Analysis'!30:30,MATCH(AO$2,'Operating Analysis'!$5:$5,0))),INDEX('Operating Analysis'!30:30,MATCH(AO$2,'Operating Analysis'!$5:$5,0)),"")</f>
        <v/>
      </c>
      <c r="AP23" s="71" t="str">
        <f>IF(ISNUMBER(INDEX('Operating Analysis'!30:30,MATCH(AP$2,'Operating Analysis'!$5:$5,0))),INDEX('Operating Analysis'!30:30,MATCH(AP$2,'Operating Analysis'!$5:$5,0)),"")</f>
        <v/>
      </c>
      <c r="AQ23" s="71" t="str">
        <f>IF(ISNUMBER(INDEX('Operating Analysis'!30:30,MATCH(AQ$2,'Operating Analysis'!$5:$5,0))),INDEX('Operating Analysis'!30:30,MATCH(AQ$2,'Operating Analysis'!$5:$5,0)),"")</f>
        <v/>
      </c>
      <c r="AR23" s="71" t="str">
        <f>IF(ISNUMBER(INDEX('Operating Analysis'!30:30,MATCH(AR$2,'Operating Analysis'!$5:$5,0))),INDEX('Operating Analysis'!30:30,MATCH(AR$2,'Operating Analysis'!$5:$5,0)),"")</f>
        <v/>
      </c>
      <c r="AS23" s="71" t="str">
        <f>IF(ISNUMBER(INDEX('Operating Analysis'!30:30,MATCH(AS$2,'Operating Analysis'!$5:$5,0))),INDEX('Operating Analysis'!30:30,MATCH(AS$2,'Operating Analysis'!$5:$5,0)),"")</f>
        <v/>
      </c>
      <c r="AT23" s="71" t="str">
        <f>IF(ISNUMBER(INDEX('Operating Analysis'!30:30,MATCH(AT$2,'Operating Analysis'!$5:$5,0))),INDEX('Operating Analysis'!30:30,MATCH(AT$2,'Operating Analysis'!$5:$5,0)),"")</f>
        <v/>
      </c>
      <c r="AU23" s="71" t="str">
        <f>IF(ISNUMBER(INDEX('Operating Analysis'!30:30,MATCH(AU$2,'Operating Analysis'!$5:$5,0))),INDEX('Operating Analysis'!30:30,MATCH(AU$2,'Operating Analysis'!$5:$5,0)),"")</f>
        <v/>
      </c>
      <c r="AV23" s="67"/>
      <c r="AX23" s="67"/>
      <c r="AY23" s="67"/>
      <c r="AZ23" s="67"/>
    </row>
    <row r="24" spans="1:60" s="64" customFormat="1" x14ac:dyDescent="0.25">
      <c r="A24" s="63"/>
      <c r="B24" s="63"/>
      <c r="C24" s="64" t="s">
        <v>133</v>
      </c>
      <c r="D24" s="75">
        <v>3</v>
      </c>
      <c r="E24" s="78">
        <v>40</v>
      </c>
      <c r="I24" s="71">
        <f>IF(ISNUMBER(INDEX('Operating Analysis'!31:31,MATCH(I$2,'Operating Analysis'!$5:$5,0))),INDEX('Operating Analysis'!31:31,MATCH(I$2,'Operating Analysis'!$5:$5,0)),"")</f>
        <v>0</v>
      </c>
      <c r="J24" s="71">
        <f>IF(ISNUMBER(INDEX('Operating Analysis'!31:31,MATCH(J$2,'Operating Analysis'!$5:$5,0))),INDEX('Operating Analysis'!31:31,MATCH(J$2,'Operating Analysis'!$5:$5,0)),"")</f>
        <v>0</v>
      </c>
      <c r="K24" s="71">
        <f>IF(ISNUMBER(INDEX('Operating Analysis'!31:31,MATCH(K$2,'Operating Analysis'!$5:$5,0))),INDEX('Operating Analysis'!31:31,MATCH(K$2,'Operating Analysis'!$5:$5,0)),"")</f>
        <v>43</v>
      </c>
      <c r="L24" s="71">
        <f>IF(ISNUMBER(INDEX('Operating Analysis'!31:31,MATCH(L$2,'Operating Analysis'!$5:$5,0))),INDEX('Operating Analysis'!31:31,MATCH(L$2,'Operating Analysis'!$5:$5,0)),"")</f>
        <v>46</v>
      </c>
      <c r="M24" s="71">
        <f>IF(ISNUMBER(INDEX('Operating Analysis'!31:31,MATCH(M$2,'Operating Analysis'!$5:$5,0))),INDEX('Operating Analysis'!31:31,MATCH(M$2,'Operating Analysis'!$5:$5,0)),"")</f>
        <v>49</v>
      </c>
      <c r="N24" s="71">
        <f>IF(ISNUMBER(INDEX('Operating Analysis'!31:31,MATCH(N$2,'Operating Analysis'!$5:$5,0))),INDEX('Operating Analysis'!31:31,MATCH(N$2,'Operating Analysis'!$5:$5,0)),"")</f>
        <v>52</v>
      </c>
      <c r="O24" s="71">
        <f>IF(ISNUMBER(INDEX('Operating Analysis'!31:31,MATCH(O$2,'Operating Analysis'!$5:$5,0))),INDEX('Operating Analysis'!31:31,MATCH(O$2,'Operating Analysis'!$5:$5,0)),"")</f>
        <v>55</v>
      </c>
      <c r="P24" s="71">
        <f>IF(ISNUMBER(INDEX('Operating Analysis'!31:31,MATCH(P$2,'Operating Analysis'!$5:$5,0))),INDEX('Operating Analysis'!31:31,MATCH(P$2,'Operating Analysis'!$5:$5,0)),"")</f>
        <v>58</v>
      </c>
      <c r="Q24" s="71">
        <f>IF(ISNUMBER(INDEX('Operating Analysis'!31:31,MATCH(Q$2,'Operating Analysis'!$5:$5,0))),INDEX('Operating Analysis'!31:31,MATCH(Q$2,'Operating Analysis'!$5:$5,0)),"")</f>
        <v>61</v>
      </c>
      <c r="R24" s="71">
        <f>IF(ISNUMBER(INDEX('Operating Analysis'!31:31,MATCH(R$2,'Operating Analysis'!$5:$5,0))),INDEX('Operating Analysis'!31:31,MATCH(R$2,'Operating Analysis'!$5:$5,0)),"")</f>
        <v>64</v>
      </c>
      <c r="S24" s="71">
        <f>IF(ISNUMBER(INDEX('Operating Analysis'!31:31,MATCH(S$2,'Operating Analysis'!$5:$5,0))),INDEX('Operating Analysis'!31:31,MATCH(S$2,'Operating Analysis'!$5:$5,0)),"")</f>
        <v>67</v>
      </c>
      <c r="T24" s="71">
        <f>IF(ISNUMBER(INDEX('Operating Analysis'!31:31,MATCH(T$2,'Operating Analysis'!$5:$5,0))),INDEX('Operating Analysis'!31:31,MATCH(T$2,'Operating Analysis'!$5:$5,0)),"")</f>
        <v>74</v>
      </c>
      <c r="U24" s="71">
        <f>IF(ISNUMBER(INDEX('Operating Analysis'!31:31,MATCH(U$2,'Operating Analysis'!$5:$5,0))),INDEX('Operating Analysis'!31:31,MATCH(U$2,'Operating Analysis'!$5:$5,0)),"")</f>
        <v>569</v>
      </c>
      <c r="V24" s="71">
        <f>IF(ISNUMBER(INDEX('Operating Analysis'!31:31,MATCH(V$2,'Operating Analysis'!$5:$5,0))),INDEX('Operating Analysis'!31:31,MATCH(V$2,'Operating Analysis'!$5:$5,0)),"")</f>
        <v>81</v>
      </c>
      <c r="W24" s="71">
        <f>IF(ISNUMBER(INDEX('Operating Analysis'!31:31,MATCH(W$2,'Operating Analysis'!$5:$5,0))),INDEX('Operating Analysis'!31:31,MATCH(W$2,'Operating Analysis'!$5:$5,0)),"")</f>
        <v>88</v>
      </c>
      <c r="X24" s="71">
        <f>IF(ISNUMBER(INDEX('Operating Analysis'!31:31,MATCH(X$2,'Operating Analysis'!$5:$5,0))),INDEX('Operating Analysis'!31:31,MATCH(X$2,'Operating Analysis'!$5:$5,0)),"")</f>
        <v>95</v>
      </c>
      <c r="Y24" s="71">
        <f>IF(ISNUMBER(INDEX('Operating Analysis'!31:31,MATCH(Y$2,'Operating Analysis'!$5:$5,0))),INDEX('Operating Analysis'!31:31,MATCH(Y$2,'Operating Analysis'!$5:$5,0)),"")</f>
        <v>102</v>
      </c>
      <c r="Z24" s="71">
        <f>IF(ISNUMBER(INDEX('Operating Analysis'!31:31,MATCH(Z$2,'Operating Analysis'!$5:$5,0))),INDEX('Operating Analysis'!31:31,MATCH(Z$2,'Operating Analysis'!$5:$5,0)),"")</f>
        <v>109</v>
      </c>
      <c r="AA24" s="71">
        <f>IF(ISNUMBER(INDEX('Operating Analysis'!31:31,MATCH(AA$2,'Operating Analysis'!$5:$5,0))),INDEX('Operating Analysis'!31:31,MATCH(AA$2,'Operating Analysis'!$5:$5,0)),"")</f>
        <v>116</v>
      </c>
      <c r="AB24" s="71">
        <f>IF(ISNUMBER(INDEX('Operating Analysis'!31:31,MATCH(AB$2,'Operating Analysis'!$5:$5,0))),INDEX('Operating Analysis'!31:31,MATCH(AB$2,'Operating Analysis'!$5:$5,0)),"")</f>
        <v>123</v>
      </c>
      <c r="AC24" s="71">
        <f>IF(ISNUMBER(INDEX('Operating Analysis'!31:31,MATCH(AC$2,'Operating Analysis'!$5:$5,0))),INDEX('Operating Analysis'!31:31,MATCH(AC$2,'Operating Analysis'!$5:$5,0)),"")</f>
        <v>130</v>
      </c>
      <c r="AD24" s="71">
        <f>IF(ISNUMBER(INDEX('Operating Analysis'!31:31,MATCH(AD$2,'Operating Analysis'!$5:$5,0))),INDEX('Operating Analysis'!31:31,MATCH(AD$2,'Operating Analysis'!$5:$5,0)),"")</f>
        <v>137</v>
      </c>
      <c r="AE24" s="71">
        <f>IF(ISNUMBER(INDEX('Operating Analysis'!31:31,MATCH(AE$2,'Operating Analysis'!$5:$5,0))),INDEX('Operating Analysis'!31:31,MATCH(AE$2,'Operating Analysis'!$5:$5,0)),"")</f>
        <v>141</v>
      </c>
      <c r="AF24" s="71">
        <f>IF(ISNUMBER(INDEX('Operating Analysis'!31:31,MATCH(AF$2,'Operating Analysis'!$5:$5,0))),INDEX('Operating Analysis'!31:31,MATCH(AF$2,'Operating Analysis'!$5:$5,0)),"")</f>
        <v>145</v>
      </c>
      <c r="AG24" s="71">
        <f>IF(ISNUMBER(INDEX('Operating Analysis'!31:31,MATCH(AG$2,'Operating Analysis'!$5:$5,0))),INDEX('Operating Analysis'!31:31,MATCH(AG$2,'Operating Analysis'!$5:$5,0)),"")</f>
        <v>149</v>
      </c>
      <c r="AH24" s="71">
        <f>IF(ISNUMBER(INDEX('Operating Analysis'!31:31,MATCH(AH$2,'Operating Analysis'!$5:$5,0))),INDEX('Operating Analysis'!31:31,MATCH(AH$2,'Operating Analysis'!$5:$5,0)),"")</f>
        <v>1416</v>
      </c>
      <c r="AI24" s="71">
        <f>IF(ISNUMBER(INDEX('Operating Analysis'!31:31,MATCH(AI$2,'Operating Analysis'!$5:$5,0))),INDEX('Operating Analysis'!31:31,MATCH(AI$2,'Operating Analysis'!$5:$5,0)),"")</f>
        <v>153</v>
      </c>
      <c r="AJ24" s="71">
        <f>IF(ISNUMBER(INDEX('Operating Analysis'!31:31,MATCH(AJ$2,'Operating Analysis'!$5:$5,0))),INDEX('Operating Analysis'!31:31,MATCH(AJ$2,'Operating Analysis'!$5:$5,0)),"")</f>
        <v>157</v>
      </c>
      <c r="AK24" s="71">
        <f>IF(ISNUMBER(INDEX('Operating Analysis'!31:31,MATCH(AK$2,'Operating Analysis'!$5:$5,0))),INDEX('Operating Analysis'!31:31,MATCH(AK$2,'Operating Analysis'!$5:$5,0)),"")</f>
        <v>161</v>
      </c>
      <c r="AL24" s="71">
        <f>IF(ISNUMBER(INDEX('Operating Analysis'!31:31,MATCH(AL$2,'Operating Analysis'!$5:$5,0))),INDEX('Operating Analysis'!31:31,MATCH(AL$2,'Operating Analysis'!$5:$5,0)),"")</f>
        <v>165</v>
      </c>
      <c r="AM24" s="71">
        <f>IF(ISNUMBER(INDEX('Operating Analysis'!31:31,MATCH(AM$2,'Operating Analysis'!$5:$5,0))),INDEX('Operating Analysis'!31:31,MATCH(AM$2,'Operating Analysis'!$5:$5,0)),"")</f>
        <v>169</v>
      </c>
      <c r="AN24" s="71">
        <f>IF(ISNUMBER(INDEX('Operating Analysis'!31:31,MATCH(AN$2,'Operating Analysis'!$5:$5,0))),INDEX('Operating Analysis'!31:31,MATCH(AN$2,'Operating Analysis'!$5:$5,0)),"")</f>
        <v>173</v>
      </c>
      <c r="AO24" s="71">
        <f>IF(ISNUMBER(INDEX('Operating Analysis'!31:31,MATCH(AO$2,'Operating Analysis'!$5:$5,0))),INDEX('Operating Analysis'!31:31,MATCH(AO$2,'Operating Analysis'!$5:$5,0)),"")</f>
        <v>177</v>
      </c>
      <c r="AP24" s="71">
        <f>IF(ISNUMBER(INDEX('Operating Analysis'!31:31,MATCH(AP$2,'Operating Analysis'!$5:$5,0))),INDEX('Operating Analysis'!31:31,MATCH(AP$2,'Operating Analysis'!$5:$5,0)),"")</f>
        <v>181</v>
      </c>
      <c r="AQ24" s="71">
        <f>IF(ISNUMBER(INDEX('Operating Analysis'!31:31,MATCH(AQ$2,'Operating Analysis'!$5:$5,0))),INDEX('Operating Analysis'!31:31,MATCH(AQ$2,'Operating Analysis'!$5:$5,0)),"")</f>
        <v>185</v>
      </c>
      <c r="AR24" s="71">
        <f>IF(ISNUMBER(INDEX('Operating Analysis'!31:31,MATCH(AR$2,'Operating Analysis'!$5:$5,0))),INDEX('Operating Analysis'!31:31,MATCH(AR$2,'Operating Analysis'!$5:$5,0)),"")</f>
        <v>189</v>
      </c>
      <c r="AS24" s="71">
        <f>IF(ISNUMBER(INDEX('Operating Analysis'!31:31,MATCH(AS$2,'Operating Analysis'!$5:$5,0))),INDEX('Operating Analysis'!31:31,MATCH(AS$2,'Operating Analysis'!$5:$5,0)),"")</f>
        <v>193</v>
      </c>
      <c r="AT24" s="71">
        <f>IF(ISNUMBER(INDEX('Operating Analysis'!31:31,MATCH(AT$2,'Operating Analysis'!$5:$5,0))),INDEX('Operating Analysis'!31:31,MATCH(AT$2,'Operating Analysis'!$5:$5,0)),"")</f>
        <v>197</v>
      </c>
      <c r="AU24" s="71">
        <f>IF(ISNUMBER(INDEX('Operating Analysis'!31:31,MATCH(AU$2,'Operating Analysis'!$5:$5,0))),INDEX('Operating Analysis'!31:31,MATCH(AU$2,'Operating Analysis'!$5:$5,0)),"")</f>
        <v>2100</v>
      </c>
      <c r="AV24" s="72"/>
      <c r="AX24" s="65"/>
      <c r="AY24" s="65"/>
      <c r="AZ24" s="72"/>
      <c r="BA24" s="65"/>
      <c r="BB24" s="65"/>
      <c r="BC24" s="65"/>
      <c r="BD24" s="65"/>
      <c r="BE24" s="65"/>
      <c r="BF24" s="65"/>
      <c r="BG24" s="65"/>
      <c r="BH24" s="65"/>
    </row>
    <row r="25" spans="1:60" s="64" customFormat="1" x14ac:dyDescent="0.25">
      <c r="A25" s="63"/>
      <c r="B25" s="63"/>
      <c r="C25" s="64" t="s">
        <v>131</v>
      </c>
      <c r="D25" s="75">
        <v>1</v>
      </c>
      <c r="E25" s="78">
        <v>40</v>
      </c>
      <c r="I25" s="71">
        <f>IF(ISNUMBER(INDEX('Operating Analysis'!32:32,MATCH(I$2,'Operating Analysis'!$5:$5,0))),INDEX('Operating Analysis'!32:32,MATCH(I$2,'Operating Analysis'!$5:$5,0)),"")</f>
        <v>0</v>
      </c>
      <c r="J25" s="71">
        <f>IF(ISNUMBER(INDEX('Operating Analysis'!32:32,MATCH(J$2,'Operating Analysis'!$5:$5,0))),INDEX('Operating Analysis'!32:32,MATCH(J$2,'Operating Analysis'!$5:$5,0)),"")</f>
        <v>0</v>
      </c>
      <c r="K25" s="71">
        <f>IF(ISNUMBER(INDEX('Operating Analysis'!32:32,MATCH(K$2,'Operating Analysis'!$5:$5,0))),INDEX('Operating Analysis'!32:32,MATCH(K$2,'Operating Analysis'!$5:$5,0)),"")</f>
        <v>0</v>
      </c>
      <c r="L25" s="71">
        <f>IF(ISNUMBER(INDEX('Operating Analysis'!32:32,MATCH(L$2,'Operating Analysis'!$5:$5,0))),INDEX('Operating Analysis'!32:32,MATCH(L$2,'Operating Analysis'!$5:$5,0)),"")</f>
        <v>0</v>
      </c>
      <c r="M25" s="71">
        <f>IF(ISNUMBER(INDEX('Operating Analysis'!32:32,MATCH(M$2,'Operating Analysis'!$5:$5,0))),INDEX('Operating Analysis'!32:32,MATCH(M$2,'Operating Analysis'!$5:$5,0)),"")</f>
        <v>0</v>
      </c>
      <c r="N25" s="71">
        <f>IF(ISNUMBER(INDEX('Operating Analysis'!32:32,MATCH(N$2,'Operating Analysis'!$5:$5,0))),INDEX('Operating Analysis'!32:32,MATCH(N$2,'Operating Analysis'!$5:$5,0)),"")</f>
        <v>43</v>
      </c>
      <c r="O25" s="71">
        <f>IF(ISNUMBER(INDEX('Operating Analysis'!32:32,MATCH(O$2,'Operating Analysis'!$5:$5,0))),INDEX('Operating Analysis'!32:32,MATCH(O$2,'Operating Analysis'!$5:$5,0)),"")</f>
        <v>46</v>
      </c>
      <c r="P25" s="71">
        <f>IF(ISNUMBER(INDEX('Operating Analysis'!32:32,MATCH(P$2,'Operating Analysis'!$5:$5,0))),INDEX('Operating Analysis'!32:32,MATCH(P$2,'Operating Analysis'!$5:$5,0)),"")</f>
        <v>49</v>
      </c>
      <c r="Q25" s="71">
        <f>IF(ISNUMBER(INDEX('Operating Analysis'!32:32,MATCH(Q$2,'Operating Analysis'!$5:$5,0))),INDEX('Operating Analysis'!32:32,MATCH(Q$2,'Operating Analysis'!$5:$5,0)),"")</f>
        <v>52</v>
      </c>
      <c r="R25" s="71">
        <f>IF(ISNUMBER(INDEX('Operating Analysis'!32:32,MATCH(R$2,'Operating Analysis'!$5:$5,0))),INDEX('Operating Analysis'!32:32,MATCH(R$2,'Operating Analysis'!$5:$5,0)),"")</f>
        <v>55</v>
      </c>
      <c r="S25" s="71">
        <f>IF(ISNUMBER(INDEX('Operating Analysis'!32:32,MATCH(S$2,'Operating Analysis'!$5:$5,0))),INDEX('Operating Analysis'!32:32,MATCH(S$2,'Operating Analysis'!$5:$5,0)),"")</f>
        <v>58</v>
      </c>
      <c r="T25" s="71">
        <f>IF(ISNUMBER(INDEX('Operating Analysis'!32:32,MATCH(T$2,'Operating Analysis'!$5:$5,0))),INDEX('Operating Analysis'!32:32,MATCH(T$2,'Operating Analysis'!$5:$5,0)),"")</f>
        <v>61</v>
      </c>
      <c r="U25" s="71">
        <f>IF(ISNUMBER(INDEX('Operating Analysis'!32:32,MATCH(U$2,'Operating Analysis'!$5:$5,0))),INDEX('Operating Analysis'!32:32,MATCH(U$2,'Operating Analysis'!$5:$5,0)),"")</f>
        <v>364</v>
      </c>
      <c r="V25" s="71">
        <f>IF(ISNUMBER(INDEX('Operating Analysis'!32:32,MATCH(V$2,'Operating Analysis'!$5:$5,0))),INDEX('Operating Analysis'!32:32,MATCH(V$2,'Operating Analysis'!$5:$5,0)),"")</f>
        <v>64</v>
      </c>
      <c r="W25" s="71">
        <f>IF(ISNUMBER(INDEX('Operating Analysis'!32:32,MATCH(W$2,'Operating Analysis'!$5:$5,0))),INDEX('Operating Analysis'!32:32,MATCH(W$2,'Operating Analysis'!$5:$5,0)),"")</f>
        <v>67</v>
      </c>
      <c r="X25" s="71">
        <f>IF(ISNUMBER(INDEX('Operating Analysis'!32:32,MATCH(X$2,'Operating Analysis'!$5:$5,0))),INDEX('Operating Analysis'!32:32,MATCH(X$2,'Operating Analysis'!$5:$5,0)),"")</f>
        <v>74</v>
      </c>
      <c r="Y25" s="71">
        <f>IF(ISNUMBER(INDEX('Operating Analysis'!32:32,MATCH(Y$2,'Operating Analysis'!$5:$5,0))),INDEX('Operating Analysis'!32:32,MATCH(Y$2,'Operating Analysis'!$5:$5,0)),"")</f>
        <v>81</v>
      </c>
      <c r="Z25" s="71">
        <f>IF(ISNUMBER(INDEX('Operating Analysis'!32:32,MATCH(Z$2,'Operating Analysis'!$5:$5,0))),INDEX('Operating Analysis'!32:32,MATCH(Z$2,'Operating Analysis'!$5:$5,0)),"")</f>
        <v>88</v>
      </c>
      <c r="AA25" s="71">
        <f>IF(ISNUMBER(INDEX('Operating Analysis'!32:32,MATCH(AA$2,'Operating Analysis'!$5:$5,0))),INDEX('Operating Analysis'!32:32,MATCH(AA$2,'Operating Analysis'!$5:$5,0)),"")</f>
        <v>95</v>
      </c>
      <c r="AB25" s="71">
        <f>IF(ISNUMBER(INDEX('Operating Analysis'!32:32,MATCH(AB$2,'Operating Analysis'!$5:$5,0))),INDEX('Operating Analysis'!32:32,MATCH(AB$2,'Operating Analysis'!$5:$5,0)),"")</f>
        <v>102</v>
      </c>
      <c r="AC25" s="71">
        <f>IF(ISNUMBER(INDEX('Operating Analysis'!32:32,MATCH(AC$2,'Operating Analysis'!$5:$5,0))),INDEX('Operating Analysis'!32:32,MATCH(AC$2,'Operating Analysis'!$5:$5,0)),"")</f>
        <v>109</v>
      </c>
      <c r="AD25" s="71">
        <f>IF(ISNUMBER(INDEX('Operating Analysis'!32:32,MATCH(AD$2,'Operating Analysis'!$5:$5,0))),INDEX('Operating Analysis'!32:32,MATCH(AD$2,'Operating Analysis'!$5:$5,0)),"")</f>
        <v>116</v>
      </c>
      <c r="AE25" s="71">
        <f>IF(ISNUMBER(INDEX('Operating Analysis'!32:32,MATCH(AE$2,'Operating Analysis'!$5:$5,0))),INDEX('Operating Analysis'!32:32,MATCH(AE$2,'Operating Analysis'!$5:$5,0)),"")</f>
        <v>123</v>
      </c>
      <c r="AF25" s="71">
        <f>IF(ISNUMBER(INDEX('Operating Analysis'!32:32,MATCH(AF$2,'Operating Analysis'!$5:$5,0))),INDEX('Operating Analysis'!32:32,MATCH(AF$2,'Operating Analysis'!$5:$5,0)),"")</f>
        <v>130</v>
      </c>
      <c r="AG25" s="71">
        <f>IF(ISNUMBER(INDEX('Operating Analysis'!32:32,MATCH(AG$2,'Operating Analysis'!$5:$5,0))),INDEX('Operating Analysis'!32:32,MATCH(AG$2,'Operating Analysis'!$5:$5,0)),"")</f>
        <v>137</v>
      </c>
      <c r="AH25" s="71">
        <f>IF(ISNUMBER(INDEX('Operating Analysis'!32:32,MATCH(AH$2,'Operating Analysis'!$5:$5,0))),INDEX('Operating Analysis'!32:32,MATCH(AH$2,'Operating Analysis'!$5:$5,0)),"")</f>
        <v>1186</v>
      </c>
      <c r="AI25" s="71">
        <f>IF(ISNUMBER(INDEX('Operating Analysis'!32:32,MATCH(AI$2,'Operating Analysis'!$5:$5,0))),INDEX('Operating Analysis'!32:32,MATCH(AI$2,'Operating Analysis'!$5:$5,0)),"")</f>
        <v>141</v>
      </c>
      <c r="AJ25" s="71">
        <f>IF(ISNUMBER(INDEX('Operating Analysis'!32:32,MATCH(AJ$2,'Operating Analysis'!$5:$5,0))),INDEX('Operating Analysis'!32:32,MATCH(AJ$2,'Operating Analysis'!$5:$5,0)),"")</f>
        <v>145</v>
      </c>
      <c r="AK25" s="71">
        <f>IF(ISNUMBER(INDEX('Operating Analysis'!32:32,MATCH(AK$2,'Operating Analysis'!$5:$5,0))),INDEX('Operating Analysis'!32:32,MATCH(AK$2,'Operating Analysis'!$5:$5,0)),"")</f>
        <v>149</v>
      </c>
      <c r="AL25" s="71">
        <f>IF(ISNUMBER(INDEX('Operating Analysis'!32:32,MATCH(AL$2,'Operating Analysis'!$5:$5,0))),INDEX('Operating Analysis'!32:32,MATCH(AL$2,'Operating Analysis'!$5:$5,0)),"")</f>
        <v>153</v>
      </c>
      <c r="AM25" s="71">
        <f>IF(ISNUMBER(INDEX('Operating Analysis'!32:32,MATCH(AM$2,'Operating Analysis'!$5:$5,0))),INDEX('Operating Analysis'!32:32,MATCH(AM$2,'Operating Analysis'!$5:$5,0)),"")</f>
        <v>157</v>
      </c>
      <c r="AN25" s="71">
        <f>IF(ISNUMBER(INDEX('Operating Analysis'!32:32,MATCH(AN$2,'Operating Analysis'!$5:$5,0))),INDEX('Operating Analysis'!32:32,MATCH(AN$2,'Operating Analysis'!$5:$5,0)),"")</f>
        <v>161</v>
      </c>
      <c r="AO25" s="71">
        <f>IF(ISNUMBER(INDEX('Operating Analysis'!32:32,MATCH(AO$2,'Operating Analysis'!$5:$5,0))),INDEX('Operating Analysis'!32:32,MATCH(AO$2,'Operating Analysis'!$5:$5,0)),"")</f>
        <v>165</v>
      </c>
      <c r="AP25" s="71">
        <f>IF(ISNUMBER(INDEX('Operating Analysis'!32:32,MATCH(AP$2,'Operating Analysis'!$5:$5,0))),INDEX('Operating Analysis'!32:32,MATCH(AP$2,'Operating Analysis'!$5:$5,0)),"")</f>
        <v>169</v>
      </c>
      <c r="AQ25" s="71">
        <f>IF(ISNUMBER(INDEX('Operating Analysis'!32:32,MATCH(AQ$2,'Operating Analysis'!$5:$5,0))),INDEX('Operating Analysis'!32:32,MATCH(AQ$2,'Operating Analysis'!$5:$5,0)),"")</f>
        <v>173</v>
      </c>
      <c r="AR25" s="71">
        <f>IF(ISNUMBER(INDEX('Operating Analysis'!32:32,MATCH(AR$2,'Operating Analysis'!$5:$5,0))),INDEX('Operating Analysis'!32:32,MATCH(AR$2,'Operating Analysis'!$5:$5,0)),"")</f>
        <v>177</v>
      </c>
      <c r="AS25" s="71">
        <f>IF(ISNUMBER(INDEX('Operating Analysis'!32:32,MATCH(AS$2,'Operating Analysis'!$5:$5,0))),INDEX('Operating Analysis'!32:32,MATCH(AS$2,'Operating Analysis'!$5:$5,0)),"")</f>
        <v>181</v>
      </c>
      <c r="AT25" s="71">
        <f>IF(ISNUMBER(INDEX('Operating Analysis'!32:32,MATCH(AT$2,'Operating Analysis'!$5:$5,0))),INDEX('Operating Analysis'!32:32,MATCH(AT$2,'Operating Analysis'!$5:$5,0)),"")</f>
        <v>185</v>
      </c>
      <c r="AU25" s="71">
        <f>IF(ISNUMBER(INDEX('Operating Analysis'!32:32,MATCH(AU$2,'Operating Analysis'!$5:$5,0))),INDEX('Operating Analysis'!32:32,MATCH(AU$2,'Operating Analysis'!$5:$5,0)),"")</f>
        <v>1956</v>
      </c>
      <c r="AV25" s="72"/>
      <c r="AX25" s="72"/>
      <c r="AY25" s="65"/>
      <c r="AZ25" s="72"/>
      <c r="BA25" s="65"/>
      <c r="BB25" s="65"/>
      <c r="BC25" s="65"/>
      <c r="BD25" s="65"/>
      <c r="BE25" s="65"/>
      <c r="BF25" s="65"/>
      <c r="BG25" s="65"/>
      <c r="BH25" s="65"/>
    </row>
    <row r="26" spans="1:60" s="64" customFormat="1" x14ac:dyDescent="0.25">
      <c r="A26" s="63"/>
      <c r="B26" s="63"/>
      <c r="C26" s="64" t="s">
        <v>132</v>
      </c>
      <c r="D26" s="75">
        <v>2</v>
      </c>
      <c r="E26" s="78">
        <v>40</v>
      </c>
      <c r="I26" s="71">
        <f>IF(ISNUMBER(INDEX('Operating Analysis'!33:33,MATCH(I$2,'Operating Analysis'!$5:$5,0))),INDEX('Operating Analysis'!33:33,MATCH(I$2,'Operating Analysis'!$5:$5,0)),"")</f>
        <v>0</v>
      </c>
      <c r="J26" s="71">
        <f>IF(ISNUMBER(INDEX('Operating Analysis'!33:33,MATCH(J$2,'Operating Analysis'!$5:$5,0))),INDEX('Operating Analysis'!33:33,MATCH(J$2,'Operating Analysis'!$5:$5,0)),"")</f>
        <v>0</v>
      </c>
      <c r="K26" s="71">
        <f>IF(ISNUMBER(INDEX('Operating Analysis'!33:33,MATCH(K$2,'Operating Analysis'!$5:$5,0))),INDEX('Operating Analysis'!33:33,MATCH(K$2,'Operating Analysis'!$5:$5,0)),"")</f>
        <v>0</v>
      </c>
      <c r="L26" s="71">
        <f>IF(ISNUMBER(INDEX('Operating Analysis'!33:33,MATCH(L$2,'Operating Analysis'!$5:$5,0))),INDEX('Operating Analysis'!33:33,MATCH(L$2,'Operating Analysis'!$5:$5,0)),"")</f>
        <v>0</v>
      </c>
      <c r="M26" s="71">
        <f>IF(ISNUMBER(INDEX('Operating Analysis'!33:33,MATCH(M$2,'Operating Analysis'!$5:$5,0))),INDEX('Operating Analysis'!33:33,MATCH(M$2,'Operating Analysis'!$5:$5,0)),"")</f>
        <v>0</v>
      </c>
      <c r="N26" s="71">
        <f>IF(ISNUMBER(INDEX('Operating Analysis'!33:33,MATCH(N$2,'Operating Analysis'!$5:$5,0))),INDEX('Operating Analysis'!33:33,MATCH(N$2,'Operating Analysis'!$5:$5,0)),"")</f>
        <v>0</v>
      </c>
      <c r="O26" s="71">
        <f>IF(ISNUMBER(INDEX('Operating Analysis'!33:33,MATCH(O$2,'Operating Analysis'!$5:$5,0))),INDEX('Operating Analysis'!33:33,MATCH(O$2,'Operating Analysis'!$5:$5,0)),"")</f>
        <v>43</v>
      </c>
      <c r="P26" s="71">
        <f>IF(ISNUMBER(INDEX('Operating Analysis'!33:33,MATCH(P$2,'Operating Analysis'!$5:$5,0))),INDEX('Operating Analysis'!33:33,MATCH(P$2,'Operating Analysis'!$5:$5,0)),"")</f>
        <v>46</v>
      </c>
      <c r="Q26" s="71">
        <f>IF(ISNUMBER(INDEX('Operating Analysis'!33:33,MATCH(Q$2,'Operating Analysis'!$5:$5,0))),INDEX('Operating Analysis'!33:33,MATCH(Q$2,'Operating Analysis'!$5:$5,0)),"")</f>
        <v>49</v>
      </c>
      <c r="R26" s="71">
        <f>IF(ISNUMBER(INDEX('Operating Analysis'!33:33,MATCH(R$2,'Operating Analysis'!$5:$5,0))),INDEX('Operating Analysis'!33:33,MATCH(R$2,'Operating Analysis'!$5:$5,0)),"")</f>
        <v>52</v>
      </c>
      <c r="S26" s="71">
        <f>IF(ISNUMBER(INDEX('Operating Analysis'!33:33,MATCH(S$2,'Operating Analysis'!$5:$5,0))),INDEX('Operating Analysis'!33:33,MATCH(S$2,'Operating Analysis'!$5:$5,0)),"")</f>
        <v>55</v>
      </c>
      <c r="T26" s="71">
        <f>IF(ISNUMBER(INDEX('Operating Analysis'!33:33,MATCH(T$2,'Operating Analysis'!$5:$5,0))),INDEX('Operating Analysis'!33:33,MATCH(T$2,'Operating Analysis'!$5:$5,0)),"")</f>
        <v>58</v>
      </c>
      <c r="U26" s="71">
        <f>IF(ISNUMBER(INDEX('Operating Analysis'!33:33,MATCH(U$2,'Operating Analysis'!$5:$5,0))),INDEX('Operating Analysis'!33:33,MATCH(U$2,'Operating Analysis'!$5:$5,0)),"")</f>
        <v>303</v>
      </c>
      <c r="V26" s="71">
        <f>IF(ISNUMBER(INDEX('Operating Analysis'!33:33,MATCH(V$2,'Operating Analysis'!$5:$5,0))),INDEX('Operating Analysis'!33:33,MATCH(V$2,'Operating Analysis'!$5:$5,0)),"")</f>
        <v>61</v>
      </c>
      <c r="W26" s="71">
        <f>IF(ISNUMBER(INDEX('Operating Analysis'!33:33,MATCH(W$2,'Operating Analysis'!$5:$5,0))),INDEX('Operating Analysis'!33:33,MATCH(W$2,'Operating Analysis'!$5:$5,0)),"")</f>
        <v>64</v>
      </c>
      <c r="X26" s="71">
        <f>IF(ISNUMBER(INDEX('Operating Analysis'!33:33,MATCH(X$2,'Operating Analysis'!$5:$5,0))),INDEX('Operating Analysis'!33:33,MATCH(X$2,'Operating Analysis'!$5:$5,0)),"")</f>
        <v>67</v>
      </c>
      <c r="Y26" s="71">
        <f>IF(ISNUMBER(INDEX('Operating Analysis'!33:33,MATCH(Y$2,'Operating Analysis'!$5:$5,0))),INDEX('Operating Analysis'!33:33,MATCH(Y$2,'Operating Analysis'!$5:$5,0)),"")</f>
        <v>74</v>
      </c>
      <c r="Z26" s="71">
        <f>IF(ISNUMBER(INDEX('Operating Analysis'!33:33,MATCH(Z$2,'Operating Analysis'!$5:$5,0))),INDEX('Operating Analysis'!33:33,MATCH(Z$2,'Operating Analysis'!$5:$5,0)),"")</f>
        <v>81</v>
      </c>
      <c r="AA26" s="71">
        <f>IF(ISNUMBER(INDEX('Operating Analysis'!33:33,MATCH(AA$2,'Operating Analysis'!$5:$5,0))),INDEX('Operating Analysis'!33:33,MATCH(AA$2,'Operating Analysis'!$5:$5,0)),"")</f>
        <v>88</v>
      </c>
      <c r="AB26" s="71">
        <f>IF(ISNUMBER(INDEX('Operating Analysis'!33:33,MATCH(AB$2,'Operating Analysis'!$5:$5,0))),INDEX('Operating Analysis'!33:33,MATCH(AB$2,'Operating Analysis'!$5:$5,0)),"")</f>
        <v>95</v>
      </c>
      <c r="AC26" s="71">
        <f>IF(ISNUMBER(INDEX('Operating Analysis'!33:33,MATCH(AC$2,'Operating Analysis'!$5:$5,0))),INDEX('Operating Analysis'!33:33,MATCH(AC$2,'Operating Analysis'!$5:$5,0)),"")</f>
        <v>102</v>
      </c>
      <c r="AD26" s="71">
        <f>IF(ISNUMBER(INDEX('Operating Analysis'!33:33,MATCH(AD$2,'Operating Analysis'!$5:$5,0))),INDEX('Operating Analysis'!33:33,MATCH(AD$2,'Operating Analysis'!$5:$5,0)),"")</f>
        <v>109</v>
      </c>
      <c r="AE26" s="71">
        <f>IF(ISNUMBER(INDEX('Operating Analysis'!33:33,MATCH(AE$2,'Operating Analysis'!$5:$5,0))),INDEX('Operating Analysis'!33:33,MATCH(AE$2,'Operating Analysis'!$5:$5,0)),"")</f>
        <v>116</v>
      </c>
      <c r="AF26" s="71">
        <f>IF(ISNUMBER(INDEX('Operating Analysis'!33:33,MATCH(AF$2,'Operating Analysis'!$5:$5,0))),INDEX('Operating Analysis'!33:33,MATCH(AF$2,'Operating Analysis'!$5:$5,0)),"")</f>
        <v>123</v>
      </c>
      <c r="AG26" s="71">
        <f>IF(ISNUMBER(INDEX('Operating Analysis'!33:33,MATCH(AG$2,'Operating Analysis'!$5:$5,0))),INDEX('Operating Analysis'!33:33,MATCH(AG$2,'Operating Analysis'!$5:$5,0)),"")</f>
        <v>130</v>
      </c>
      <c r="AH26" s="71">
        <f>IF(ISNUMBER(INDEX('Operating Analysis'!33:33,MATCH(AH$2,'Operating Analysis'!$5:$5,0))),INDEX('Operating Analysis'!33:33,MATCH(AH$2,'Operating Analysis'!$5:$5,0)),"")</f>
        <v>1110</v>
      </c>
      <c r="AI26" s="71">
        <f>IF(ISNUMBER(INDEX('Operating Analysis'!33:33,MATCH(AI$2,'Operating Analysis'!$5:$5,0))),INDEX('Operating Analysis'!33:33,MATCH(AI$2,'Operating Analysis'!$5:$5,0)),"")</f>
        <v>137</v>
      </c>
      <c r="AJ26" s="71">
        <f>IF(ISNUMBER(INDEX('Operating Analysis'!33:33,MATCH(AJ$2,'Operating Analysis'!$5:$5,0))),INDEX('Operating Analysis'!33:33,MATCH(AJ$2,'Operating Analysis'!$5:$5,0)),"")</f>
        <v>141</v>
      </c>
      <c r="AK26" s="71">
        <f>IF(ISNUMBER(INDEX('Operating Analysis'!33:33,MATCH(AK$2,'Operating Analysis'!$5:$5,0))),INDEX('Operating Analysis'!33:33,MATCH(AK$2,'Operating Analysis'!$5:$5,0)),"")</f>
        <v>145</v>
      </c>
      <c r="AL26" s="71">
        <f>IF(ISNUMBER(INDEX('Operating Analysis'!33:33,MATCH(AL$2,'Operating Analysis'!$5:$5,0))),INDEX('Operating Analysis'!33:33,MATCH(AL$2,'Operating Analysis'!$5:$5,0)),"")</f>
        <v>149</v>
      </c>
      <c r="AM26" s="71">
        <f>IF(ISNUMBER(INDEX('Operating Analysis'!33:33,MATCH(AM$2,'Operating Analysis'!$5:$5,0))),INDEX('Operating Analysis'!33:33,MATCH(AM$2,'Operating Analysis'!$5:$5,0)),"")</f>
        <v>153</v>
      </c>
      <c r="AN26" s="71">
        <f>IF(ISNUMBER(INDEX('Operating Analysis'!33:33,MATCH(AN$2,'Operating Analysis'!$5:$5,0))),INDEX('Operating Analysis'!33:33,MATCH(AN$2,'Operating Analysis'!$5:$5,0)),"")</f>
        <v>157</v>
      </c>
      <c r="AO26" s="71">
        <f>IF(ISNUMBER(INDEX('Operating Analysis'!33:33,MATCH(AO$2,'Operating Analysis'!$5:$5,0))),INDEX('Operating Analysis'!33:33,MATCH(AO$2,'Operating Analysis'!$5:$5,0)),"")</f>
        <v>161</v>
      </c>
      <c r="AP26" s="71">
        <f>IF(ISNUMBER(INDEX('Operating Analysis'!33:33,MATCH(AP$2,'Operating Analysis'!$5:$5,0))),INDEX('Operating Analysis'!33:33,MATCH(AP$2,'Operating Analysis'!$5:$5,0)),"")</f>
        <v>165</v>
      </c>
      <c r="AQ26" s="71">
        <f>IF(ISNUMBER(INDEX('Operating Analysis'!33:33,MATCH(AQ$2,'Operating Analysis'!$5:$5,0))),INDEX('Operating Analysis'!33:33,MATCH(AQ$2,'Operating Analysis'!$5:$5,0)),"")</f>
        <v>169</v>
      </c>
      <c r="AR26" s="71">
        <f>IF(ISNUMBER(INDEX('Operating Analysis'!33:33,MATCH(AR$2,'Operating Analysis'!$5:$5,0))),INDEX('Operating Analysis'!33:33,MATCH(AR$2,'Operating Analysis'!$5:$5,0)),"")</f>
        <v>173</v>
      </c>
      <c r="AS26" s="71">
        <f>IF(ISNUMBER(INDEX('Operating Analysis'!33:33,MATCH(AS$2,'Operating Analysis'!$5:$5,0))),INDEX('Operating Analysis'!33:33,MATCH(AS$2,'Operating Analysis'!$5:$5,0)),"")</f>
        <v>177</v>
      </c>
      <c r="AT26" s="71">
        <f>IF(ISNUMBER(INDEX('Operating Analysis'!33:33,MATCH(AT$2,'Operating Analysis'!$5:$5,0))),INDEX('Operating Analysis'!33:33,MATCH(AT$2,'Operating Analysis'!$5:$5,0)),"")</f>
        <v>181</v>
      </c>
      <c r="AU26" s="71">
        <f>IF(ISNUMBER(INDEX('Operating Analysis'!33:33,MATCH(AU$2,'Operating Analysis'!$5:$5,0))),INDEX('Operating Analysis'!33:33,MATCH(AU$2,'Operating Analysis'!$5:$5,0)),"")</f>
        <v>1908</v>
      </c>
      <c r="AV26" s="72"/>
      <c r="AX26" s="65"/>
      <c r="AY26" s="65"/>
      <c r="AZ26" s="72"/>
      <c r="BA26" s="65"/>
      <c r="BB26" s="65"/>
      <c r="BC26" s="65"/>
      <c r="BD26" s="65"/>
      <c r="BE26" s="65"/>
      <c r="BF26" s="65"/>
      <c r="BG26" s="65"/>
      <c r="BH26" s="65"/>
    </row>
    <row r="27" spans="1:60" s="64" customFormat="1" x14ac:dyDescent="0.25">
      <c r="A27" s="63"/>
      <c r="B27" s="63"/>
      <c r="C27" s="64" t="s">
        <v>139</v>
      </c>
      <c r="D27" s="75">
        <v>9</v>
      </c>
      <c r="E27" s="78">
        <v>20</v>
      </c>
      <c r="I27" s="71">
        <f>IF(ISNUMBER(INDEX('Operating Analysis'!34:34,MATCH(I$2,'Operating Analysis'!$5:$5,0))),INDEX('Operating Analysis'!34:34,MATCH(I$2,'Operating Analysis'!$5:$5,0)),"")</f>
        <v>0</v>
      </c>
      <c r="J27" s="71">
        <f>IF(ISNUMBER(INDEX('Operating Analysis'!34:34,MATCH(J$2,'Operating Analysis'!$5:$5,0))),INDEX('Operating Analysis'!34:34,MATCH(J$2,'Operating Analysis'!$5:$5,0)),"")</f>
        <v>0</v>
      </c>
      <c r="K27" s="71">
        <f>IF(ISNUMBER(INDEX('Operating Analysis'!34:34,MATCH(K$2,'Operating Analysis'!$5:$5,0))),INDEX('Operating Analysis'!34:34,MATCH(K$2,'Operating Analysis'!$5:$5,0)),"")</f>
        <v>0</v>
      </c>
      <c r="L27" s="71">
        <f>IF(ISNUMBER(INDEX('Operating Analysis'!34:34,MATCH(L$2,'Operating Analysis'!$5:$5,0))),INDEX('Operating Analysis'!34:34,MATCH(L$2,'Operating Analysis'!$5:$5,0)),"")</f>
        <v>0</v>
      </c>
      <c r="M27" s="71">
        <f>IF(ISNUMBER(INDEX('Operating Analysis'!34:34,MATCH(M$2,'Operating Analysis'!$5:$5,0))),INDEX('Operating Analysis'!34:34,MATCH(M$2,'Operating Analysis'!$5:$5,0)),"")</f>
        <v>0</v>
      </c>
      <c r="N27" s="71">
        <f>IF(ISNUMBER(INDEX('Operating Analysis'!34:34,MATCH(N$2,'Operating Analysis'!$5:$5,0))),INDEX('Operating Analysis'!34:34,MATCH(N$2,'Operating Analysis'!$5:$5,0)),"")</f>
        <v>0</v>
      </c>
      <c r="O27" s="71">
        <f>IF(ISNUMBER(INDEX('Operating Analysis'!34:34,MATCH(O$2,'Operating Analysis'!$5:$5,0))),INDEX('Operating Analysis'!34:34,MATCH(O$2,'Operating Analysis'!$5:$5,0)),"")</f>
        <v>0</v>
      </c>
      <c r="P27" s="71">
        <f>IF(ISNUMBER(INDEX('Operating Analysis'!34:34,MATCH(P$2,'Operating Analysis'!$5:$5,0))),INDEX('Operating Analysis'!34:34,MATCH(P$2,'Operating Analysis'!$5:$5,0)),"")</f>
        <v>23</v>
      </c>
      <c r="Q27" s="71">
        <f>IF(ISNUMBER(INDEX('Operating Analysis'!34:34,MATCH(Q$2,'Operating Analysis'!$5:$5,0))),INDEX('Operating Analysis'!34:34,MATCH(Q$2,'Operating Analysis'!$5:$5,0)),"")</f>
        <v>26</v>
      </c>
      <c r="R27" s="71">
        <f>IF(ISNUMBER(INDEX('Operating Analysis'!34:34,MATCH(R$2,'Operating Analysis'!$5:$5,0))),INDEX('Operating Analysis'!34:34,MATCH(R$2,'Operating Analysis'!$5:$5,0)),"")</f>
        <v>29</v>
      </c>
      <c r="S27" s="71">
        <f>IF(ISNUMBER(INDEX('Operating Analysis'!34:34,MATCH(S$2,'Operating Analysis'!$5:$5,0))),INDEX('Operating Analysis'!34:34,MATCH(S$2,'Operating Analysis'!$5:$5,0)),"")</f>
        <v>32</v>
      </c>
      <c r="T27" s="71">
        <f>IF(ISNUMBER(INDEX('Operating Analysis'!34:34,MATCH(T$2,'Operating Analysis'!$5:$5,0))),INDEX('Operating Analysis'!34:34,MATCH(T$2,'Operating Analysis'!$5:$5,0)),"")</f>
        <v>35</v>
      </c>
      <c r="U27" s="71">
        <f>IF(ISNUMBER(INDEX('Operating Analysis'!34:34,MATCH(U$2,'Operating Analysis'!$5:$5,0))),INDEX('Operating Analysis'!34:34,MATCH(U$2,'Operating Analysis'!$5:$5,0)),"")</f>
        <v>145</v>
      </c>
      <c r="V27" s="71">
        <f>IF(ISNUMBER(INDEX('Operating Analysis'!34:34,MATCH(V$2,'Operating Analysis'!$5:$5,0))),INDEX('Operating Analysis'!34:34,MATCH(V$2,'Operating Analysis'!$5:$5,0)),"")</f>
        <v>38</v>
      </c>
      <c r="W27" s="71">
        <f>IF(ISNUMBER(INDEX('Operating Analysis'!34:34,MATCH(W$2,'Operating Analysis'!$5:$5,0))),INDEX('Operating Analysis'!34:34,MATCH(W$2,'Operating Analysis'!$5:$5,0)),"")</f>
        <v>41</v>
      </c>
      <c r="X27" s="71">
        <f>IF(ISNUMBER(INDEX('Operating Analysis'!34:34,MATCH(X$2,'Operating Analysis'!$5:$5,0))),INDEX('Operating Analysis'!34:34,MATCH(X$2,'Operating Analysis'!$5:$5,0)),"")</f>
        <v>44</v>
      </c>
      <c r="Y27" s="71">
        <f>IF(ISNUMBER(INDEX('Operating Analysis'!34:34,MATCH(Y$2,'Operating Analysis'!$5:$5,0))),INDEX('Operating Analysis'!34:34,MATCH(Y$2,'Operating Analysis'!$5:$5,0)),"")</f>
        <v>47</v>
      </c>
      <c r="Z27" s="71">
        <f>IF(ISNUMBER(INDEX('Operating Analysis'!34:34,MATCH(Z$2,'Operating Analysis'!$5:$5,0))),INDEX('Operating Analysis'!34:34,MATCH(Z$2,'Operating Analysis'!$5:$5,0)),"")</f>
        <v>54</v>
      </c>
      <c r="AA27" s="71">
        <f>IF(ISNUMBER(INDEX('Operating Analysis'!34:34,MATCH(AA$2,'Operating Analysis'!$5:$5,0))),INDEX('Operating Analysis'!34:34,MATCH(AA$2,'Operating Analysis'!$5:$5,0)),"")</f>
        <v>61</v>
      </c>
      <c r="AB27" s="71">
        <f>IF(ISNUMBER(INDEX('Operating Analysis'!34:34,MATCH(AB$2,'Operating Analysis'!$5:$5,0))),INDEX('Operating Analysis'!34:34,MATCH(AB$2,'Operating Analysis'!$5:$5,0)),"")</f>
        <v>68</v>
      </c>
      <c r="AC27" s="71">
        <f>IF(ISNUMBER(INDEX('Operating Analysis'!34:34,MATCH(AC$2,'Operating Analysis'!$5:$5,0))),INDEX('Operating Analysis'!34:34,MATCH(AC$2,'Operating Analysis'!$5:$5,0)),"")</f>
        <v>75</v>
      </c>
      <c r="AD27" s="71">
        <f>IF(ISNUMBER(INDEX('Operating Analysis'!34:34,MATCH(AD$2,'Operating Analysis'!$5:$5,0))),INDEX('Operating Analysis'!34:34,MATCH(AD$2,'Operating Analysis'!$5:$5,0)),"")</f>
        <v>82</v>
      </c>
      <c r="AE27" s="71">
        <f>IF(ISNUMBER(INDEX('Operating Analysis'!34:34,MATCH(AE$2,'Operating Analysis'!$5:$5,0))),INDEX('Operating Analysis'!34:34,MATCH(AE$2,'Operating Analysis'!$5:$5,0)),"")</f>
        <v>89</v>
      </c>
      <c r="AF27" s="71">
        <f>IF(ISNUMBER(INDEX('Operating Analysis'!34:34,MATCH(AF$2,'Operating Analysis'!$5:$5,0))),INDEX('Operating Analysis'!34:34,MATCH(AF$2,'Operating Analysis'!$5:$5,0)),"")</f>
        <v>96</v>
      </c>
      <c r="AG27" s="71">
        <f>IF(ISNUMBER(INDEX('Operating Analysis'!34:34,MATCH(AG$2,'Operating Analysis'!$5:$5,0))),INDEX('Operating Analysis'!34:34,MATCH(AG$2,'Operating Analysis'!$5:$5,0)),"")</f>
        <v>103</v>
      </c>
      <c r="AH27" s="71">
        <f>IF(ISNUMBER(INDEX('Operating Analysis'!34:34,MATCH(AH$2,'Operating Analysis'!$5:$5,0))),INDEX('Operating Analysis'!34:34,MATCH(AH$2,'Operating Analysis'!$5:$5,0)),"")</f>
        <v>798</v>
      </c>
      <c r="AI27" s="71">
        <f>IF(ISNUMBER(INDEX('Operating Analysis'!34:34,MATCH(AI$2,'Operating Analysis'!$5:$5,0))),INDEX('Operating Analysis'!34:34,MATCH(AI$2,'Operating Analysis'!$5:$5,0)),"")</f>
        <v>110</v>
      </c>
      <c r="AJ27" s="71">
        <f>IF(ISNUMBER(INDEX('Operating Analysis'!34:34,MATCH(AJ$2,'Operating Analysis'!$5:$5,0))),INDEX('Operating Analysis'!34:34,MATCH(AJ$2,'Operating Analysis'!$5:$5,0)),"")</f>
        <v>117</v>
      </c>
      <c r="AK27" s="71">
        <f>IF(ISNUMBER(INDEX('Operating Analysis'!34:34,MATCH(AK$2,'Operating Analysis'!$5:$5,0))),INDEX('Operating Analysis'!34:34,MATCH(AK$2,'Operating Analysis'!$5:$5,0)),"")</f>
        <v>121</v>
      </c>
      <c r="AL27" s="71">
        <f>IF(ISNUMBER(INDEX('Operating Analysis'!34:34,MATCH(AL$2,'Operating Analysis'!$5:$5,0))),INDEX('Operating Analysis'!34:34,MATCH(AL$2,'Operating Analysis'!$5:$5,0)),"")</f>
        <v>125</v>
      </c>
      <c r="AM27" s="71">
        <f>IF(ISNUMBER(INDEX('Operating Analysis'!34:34,MATCH(AM$2,'Operating Analysis'!$5:$5,0))),INDEX('Operating Analysis'!34:34,MATCH(AM$2,'Operating Analysis'!$5:$5,0)),"")</f>
        <v>129</v>
      </c>
      <c r="AN27" s="71">
        <f>IF(ISNUMBER(INDEX('Operating Analysis'!34:34,MATCH(AN$2,'Operating Analysis'!$5:$5,0))),INDEX('Operating Analysis'!34:34,MATCH(AN$2,'Operating Analysis'!$5:$5,0)),"")</f>
        <v>133</v>
      </c>
      <c r="AO27" s="71">
        <f>IF(ISNUMBER(INDEX('Operating Analysis'!34:34,MATCH(AO$2,'Operating Analysis'!$5:$5,0))),INDEX('Operating Analysis'!34:34,MATCH(AO$2,'Operating Analysis'!$5:$5,0)),"")</f>
        <v>137</v>
      </c>
      <c r="AP27" s="71">
        <f>IF(ISNUMBER(INDEX('Operating Analysis'!34:34,MATCH(AP$2,'Operating Analysis'!$5:$5,0))),INDEX('Operating Analysis'!34:34,MATCH(AP$2,'Operating Analysis'!$5:$5,0)),"")</f>
        <v>141</v>
      </c>
      <c r="AQ27" s="71">
        <f>IF(ISNUMBER(INDEX('Operating Analysis'!34:34,MATCH(AQ$2,'Operating Analysis'!$5:$5,0))),INDEX('Operating Analysis'!34:34,MATCH(AQ$2,'Operating Analysis'!$5:$5,0)),"")</f>
        <v>145</v>
      </c>
      <c r="AR27" s="71">
        <f>IF(ISNUMBER(INDEX('Operating Analysis'!34:34,MATCH(AR$2,'Operating Analysis'!$5:$5,0))),INDEX('Operating Analysis'!34:34,MATCH(AR$2,'Operating Analysis'!$5:$5,0)),"")</f>
        <v>149</v>
      </c>
      <c r="AS27" s="71">
        <f>IF(ISNUMBER(INDEX('Operating Analysis'!34:34,MATCH(AS$2,'Operating Analysis'!$5:$5,0))),INDEX('Operating Analysis'!34:34,MATCH(AS$2,'Operating Analysis'!$5:$5,0)),"")</f>
        <v>153</v>
      </c>
      <c r="AT27" s="71">
        <f>IF(ISNUMBER(INDEX('Operating Analysis'!34:34,MATCH(AT$2,'Operating Analysis'!$5:$5,0))),INDEX('Operating Analysis'!34:34,MATCH(AT$2,'Operating Analysis'!$5:$5,0)),"")</f>
        <v>157</v>
      </c>
      <c r="AU27" s="71">
        <f>IF(ISNUMBER(INDEX('Operating Analysis'!34:34,MATCH(AU$2,'Operating Analysis'!$5:$5,0))),INDEX('Operating Analysis'!34:34,MATCH(AU$2,'Operating Analysis'!$5:$5,0)),"")</f>
        <v>1617</v>
      </c>
      <c r="AV27" s="72"/>
      <c r="AX27" s="65"/>
      <c r="AY27" s="65"/>
      <c r="AZ27" s="72"/>
      <c r="BA27" s="65"/>
      <c r="BB27" s="65"/>
      <c r="BC27" s="65"/>
      <c r="BD27" s="65"/>
      <c r="BE27" s="65"/>
      <c r="BF27" s="65"/>
      <c r="BG27" s="65"/>
      <c r="BH27" s="65"/>
    </row>
    <row r="28" spans="1:60" s="64" customFormat="1" x14ac:dyDescent="0.25">
      <c r="A28" s="63"/>
      <c r="B28" s="63"/>
      <c r="C28" s="64" t="s">
        <v>135</v>
      </c>
      <c r="D28" s="75">
        <v>5</v>
      </c>
      <c r="E28" s="78">
        <v>30</v>
      </c>
      <c r="I28" s="71">
        <f>IF(ISNUMBER(INDEX('Operating Analysis'!35:35,MATCH(I$2,'Operating Analysis'!$5:$5,0))),INDEX('Operating Analysis'!35:35,MATCH(I$2,'Operating Analysis'!$5:$5,0)),"")</f>
        <v>0</v>
      </c>
      <c r="J28" s="71">
        <f>IF(ISNUMBER(INDEX('Operating Analysis'!35:35,MATCH(J$2,'Operating Analysis'!$5:$5,0))),INDEX('Operating Analysis'!35:35,MATCH(J$2,'Operating Analysis'!$5:$5,0)),"")</f>
        <v>0</v>
      </c>
      <c r="K28" s="71">
        <f>IF(ISNUMBER(INDEX('Operating Analysis'!35:35,MATCH(K$2,'Operating Analysis'!$5:$5,0))),INDEX('Operating Analysis'!35:35,MATCH(K$2,'Operating Analysis'!$5:$5,0)),"")</f>
        <v>0</v>
      </c>
      <c r="L28" s="71">
        <f>IF(ISNUMBER(INDEX('Operating Analysis'!35:35,MATCH(L$2,'Operating Analysis'!$5:$5,0))),INDEX('Operating Analysis'!35:35,MATCH(L$2,'Operating Analysis'!$5:$5,0)),"")</f>
        <v>0</v>
      </c>
      <c r="M28" s="71">
        <f>IF(ISNUMBER(INDEX('Operating Analysis'!35:35,MATCH(M$2,'Operating Analysis'!$5:$5,0))),INDEX('Operating Analysis'!35:35,MATCH(M$2,'Operating Analysis'!$5:$5,0)),"")</f>
        <v>0</v>
      </c>
      <c r="N28" s="71">
        <f>IF(ISNUMBER(INDEX('Operating Analysis'!35:35,MATCH(N$2,'Operating Analysis'!$5:$5,0))),INDEX('Operating Analysis'!35:35,MATCH(N$2,'Operating Analysis'!$5:$5,0)),"")</f>
        <v>0</v>
      </c>
      <c r="O28" s="71">
        <f>IF(ISNUMBER(INDEX('Operating Analysis'!35:35,MATCH(O$2,'Operating Analysis'!$5:$5,0))),INDEX('Operating Analysis'!35:35,MATCH(O$2,'Operating Analysis'!$5:$5,0)),"")</f>
        <v>0</v>
      </c>
      <c r="P28" s="71">
        <f>IF(ISNUMBER(INDEX('Operating Analysis'!35:35,MATCH(P$2,'Operating Analysis'!$5:$5,0))),INDEX('Operating Analysis'!35:35,MATCH(P$2,'Operating Analysis'!$5:$5,0)),"")</f>
        <v>33</v>
      </c>
      <c r="Q28" s="71">
        <f>IF(ISNUMBER(INDEX('Operating Analysis'!35:35,MATCH(Q$2,'Operating Analysis'!$5:$5,0))),INDEX('Operating Analysis'!35:35,MATCH(Q$2,'Operating Analysis'!$5:$5,0)),"")</f>
        <v>36</v>
      </c>
      <c r="R28" s="71">
        <f>IF(ISNUMBER(INDEX('Operating Analysis'!35:35,MATCH(R$2,'Operating Analysis'!$5:$5,0))),INDEX('Operating Analysis'!35:35,MATCH(R$2,'Operating Analysis'!$5:$5,0)),"")</f>
        <v>39</v>
      </c>
      <c r="S28" s="71">
        <f>IF(ISNUMBER(INDEX('Operating Analysis'!35:35,MATCH(S$2,'Operating Analysis'!$5:$5,0))),INDEX('Operating Analysis'!35:35,MATCH(S$2,'Operating Analysis'!$5:$5,0)),"")</f>
        <v>42</v>
      </c>
      <c r="T28" s="71">
        <f>IF(ISNUMBER(INDEX('Operating Analysis'!35:35,MATCH(T$2,'Operating Analysis'!$5:$5,0))),INDEX('Operating Analysis'!35:35,MATCH(T$2,'Operating Analysis'!$5:$5,0)),"")</f>
        <v>45</v>
      </c>
      <c r="U28" s="71">
        <f>IF(ISNUMBER(INDEX('Operating Analysis'!35:35,MATCH(U$2,'Operating Analysis'!$5:$5,0))),INDEX('Operating Analysis'!35:35,MATCH(U$2,'Operating Analysis'!$5:$5,0)),"")</f>
        <v>195</v>
      </c>
      <c r="V28" s="71">
        <f>IF(ISNUMBER(INDEX('Operating Analysis'!35:35,MATCH(V$2,'Operating Analysis'!$5:$5,0))),INDEX('Operating Analysis'!35:35,MATCH(V$2,'Operating Analysis'!$5:$5,0)),"")</f>
        <v>48</v>
      </c>
      <c r="W28" s="71">
        <f>IF(ISNUMBER(INDEX('Operating Analysis'!35:35,MATCH(W$2,'Operating Analysis'!$5:$5,0))),INDEX('Operating Analysis'!35:35,MATCH(W$2,'Operating Analysis'!$5:$5,0)),"")</f>
        <v>51</v>
      </c>
      <c r="X28" s="71">
        <f>IF(ISNUMBER(INDEX('Operating Analysis'!35:35,MATCH(X$2,'Operating Analysis'!$5:$5,0))),INDEX('Operating Analysis'!35:35,MATCH(X$2,'Operating Analysis'!$5:$5,0)),"")</f>
        <v>54</v>
      </c>
      <c r="Y28" s="71">
        <f>IF(ISNUMBER(INDEX('Operating Analysis'!35:35,MATCH(Y$2,'Operating Analysis'!$5:$5,0))),INDEX('Operating Analysis'!35:35,MATCH(Y$2,'Operating Analysis'!$5:$5,0)),"")</f>
        <v>57</v>
      </c>
      <c r="Z28" s="71">
        <f>IF(ISNUMBER(INDEX('Operating Analysis'!35:35,MATCH(Z$2,'Operating Analysis'!$5:$5,0))),INDEX('Operating Analysis'!35:35,MATCH(Z$2,'Operating Analysis'!$5:$5,0)),"")</f>
        <v>64</v>
      </c>
      <c r="AA28" s="71">
        <f>IF(ISNUMBER(INDEX('Operating Analysis'!35:35,MATCH(AA$2,'Operating Analysis'!$5:$5,0))),INDEX('Operating Analysis'!35:35,MATCH(AA$2,'Operating Analysis'!$5:$5,0)),"")</f>
        <v>71</v>
      </c>
      <c r="AB28" s="71">
        <f>IF(ISNUMBER(INDEX('Operating Analysis'!35:35,MATCH(AB$2,'Operating Analysis'!$5:$5,0))),INDEX('Operating Analysis'!35:35,MATCH(AB$2,'Operating Analysis'!$5:$5,0)),"")</f>
        <v>78</v>
      </c>
      <c r="AC28" s="71">
        <f>IF(ISNUMBER(INDEX('Operating Analysis'!35:35,MATCH(AC$2,'Operating Analysis'!$5:$5,0))),INDEX('Operating Analysis'!35:35,MATCH(AC$2,'Operating Analysis'!$5:$5,0)),"")</f>
        <v>85</v>
      </c>
      <c r="AD28" s="71">
        <f>IF(ISNUMBER(INDEX('Operating Analysis'!35:35,MATCH(AD$2,'Operating Analysis'!$5:$5,0))),INDEX('Operating Analysis'!35:35,MATCH(AD$2,'Operating Analysis'!$5:$5,0)),"")</f>
        <v>92</v>
      </c>
      <c r="AE28" s="71">
        <f>IF(ISNUMBER(INDEX('Operating Analysis'!35:35,MATCH(AE$2,'Operating Analysis'!$5:$5,0))),INDEX('Operating Analysis'!35:35,MATCH(AE$2,'Operating Analysis'!$5:$5,0)),"")</f>
        <v>99</v>
      </c>
      <c r="AF28" s="71">
        <f>IF(ISNUMBER(INDEX('Operating Analysis'!35:35,MATCH(AF$2,'Operating Analysis'!$5:$5,0))),INDEX('Operating Analysis'!35:35,MATCH(AF$2,'Operating Analysis'!$5:$5,0)),"")</f>
        <v>106</v>
      </c>
      <c r="AG28" s="71">
        <f>IF(ISNUMBER(INDEX('Operating Analysis'!35:35,MATCH(AG$2,'Operating Analysis'!$5:$5,0))),INDEX('Operating Analysis'!35:35,MATCH(AG$2,'Operating Analysis'!$5:$5,0)),"")</f>
        <v>113</v>
      </c>
      <c r="AH28" s="71">
        <f>IF(ISNUMBER(INDEX('Operating Analysis'!35:35,MATCH(AH$2,'Operating Analysis'!$5:$5,0))),INDEX('Operating Analysis'!35:35,MATCH(AH$2,'Operating Analysis'!$5:$5,0)),"")</f>
        <v>918</v>
      </c>
      <c r="AI28" s="71">
        <f>IF(ISNUMBER(INDEX('Operating Analysis'!35:35,MATCH(AI$2,'Operating Analysis'!$5:$5,0))),INDEX('Operating Analysis'!35:35,MATCH(AI$2,'Operating Analysis'!$5:$5,0)),"")</f>
        <v>120</v>
      </c>
      <c r="AJ28" s="71">
        <f>IF(ISNUMBER(INDEX('Operating Analysis'!35:35,MATCH(AJ$2,'Operating Analysis'!$5:$5,0))),INDEX('Operating Analysis'!35:35,MATCH(AJ$2,'Operating Analysis'!$5:$5,0)),"")</f>
        <v>127</v>
      </c>
      <c r="AK28" s="71">
        <f>IF(ISNUMBER(INDEX('Operating Analysis'!35:35,MATCH(AK$2,'Operating Analysis'!$5:$5,0))),INDEX('Operating Analysis'!35:35,MATCH(AK$2,'Operating Analysis'!$5:$5,0)),"")</f>
        <v>131</v>
      </c>
      <c r="AL28" s="71">
        <f>IF(ISNUMBER(INDEX('Operating Analysis'!35:35,MATCH(AL$2,'Operating Analysis'!$5:$5,0))),INDEX('Operating Analysis'!35:35,MATCH(AL$2,'Operating Analysis'!$5:$5,0)),"")</f>
        <v>135</v>
      </c>
      <c r="AM28" s="71">
        <f>IF(ISNUMBER(INDEX('Operating Analysis'!35:35,MATCH(AM$2,'Operating Analysis'!$5:$5,0))),INDEX('Operating Analysis'!35:35,MATCH(AM$2,'Operating Analysis'!$5:$5,0)),"")</f>
        <v>139</v>
      </c>
      <c r="AN28" s="71">
        <f>IF(ISNUMBER(INDEX('Operating Analysis'!35:35,MATCH(AN$2,'Operating Analysis'!$5:$5,0))),INDEX('Operating Analysis'!35:35,MATCH(AN$2,'Operating Analysis'!$5:$5,0)),"")</f>
        <v>143</v>
      </c>
      <c r="AO28" s="71">
        <f>IF(ISNUMBER(INDEX('Operating Analysis'!35:35,MATCH(AO$2,'Operating Analysis'!$5:$5,0))),INDEX('Operating Analysis'!35:35,MATCH(AO$2,'Operating Analysis'!$5:$5,0)),"")</f>
        <v>147</v>
      </c>
      <c r="AP28" s="71">
        <f>IF(ISNUMBER(INDEX('Operating Analysis'!35:35,MATCH(AP$2,'Operating Analysis'!$5:$5,0))),INDEX('Operating Analysis'!35:35,MATCH(AP$2,'Operating Analysis'!$5:$5,0)),"")</f>
        <v>151</v>
      </c>
      <c r="AQ28" s="71">
        <f>IF(ISNUMBER(INDEX('Operating Analysis'!35:35,MATCH(AQ$2,'Operating Analysis'!$5:$5,0))),INDEX('Operating Analysis'!35:35,MATCH(AQ$2,'Operating Analysis'!$5:$5,0)),"")</f>
        <v>155</v>
      </c>
      <c r="AR28" s="71">
        <f>IF(ISNUMBER(INDEX('Operating Analysis'!35:35,MATCH(AR$2,'Operating Analysis'!$5:$5,0))),INDEX('Operating Analysis'!35:35,MATCH(AR$2,'Operating Analysis'!$5:$5,0)),"")</f>
        <v>159</v>
      </c>
      <c r="AS28" s="71">
        <f>IF(ISNUMBER(INDEX('Operating Analysis'!35:35,MATCH(AS$2,'Operating Analysis'!$5:$5,0))),INDEX('Operating Analysis'!35:35,MATCH(AS$2,'Operating Analysis'!$5:$5,0)),"")</f>
        <v>163</v>
      </c>
      <c r="AT28" s="71">
        <f>IF(ISNUMBER(INDEX('Operating Analysis'!35:35,MATCH(AT$2,'Operating Analysis'!$5:$5,0))),INDEX('Operating Analysis'!35:35,MATCH(AT$2,'Operating Analysis'!$5:$5,0)),"")</f>
        <v>167</v>
      </c>
      <c r="AU28" s="71">
        <f>IF(ISNUMBER(INDEX('Operating Analysis'!35:35,MATCH(AU$2,'Operating Analysis'!$5:$5,0))),INDEX('Operating Analysis'!35:35,MATCH(AU$2,'Operating Analysis'!$5:$5,0)),"")</f>
        <v>1737</v>
      </c>
      <c r="AV28" s="72"/>
      <c r="AX28" s="65"/>
      <c r="AY28" s="65"/>
      <c r="AZ28" s="72"/>
      <c r="BA28" s="65"/>
      <c r="BB28" s="65"/>
      <c r="BC28" s="65"/>
      <c r="BD28" s="65"/>
      <c r="BE28" s="65"/>
      <c r="BF28" s="65"/>
      <c r="BG28" s="65"/>
      <c r="BH28" s="65"/>
    </row>
    <row r="29" spans="1:60" s="64" customFormat="1" x14ac:dyDescent="0.25">
      <c r="A29" s="63"/>
      <c r="B29" s="63"/>
      <c r="C29" s="64" t="s">
        <v>137</v>
      </c>
      <c r="D29" s="75">
        <v>7</v>
      </c>
      <c r="E29" s="78">
        <v>20</v>
      </c>
      <c r="I29" s="71">
        <f>IF(ISNUMBER(INDEX('Operating Analysis'!36:36,MATCH(I$2,'Operating Analysis'!$5:$5,0))),INDEX('Operating Analysis'!36:36,MATCH(I$2,'Operating Analysis'!$5:$5,0)),"")</f>
        <v>0</v>
      </c>
      <c r="J29" s="71">
        <f>IF(ISNUMBER(INDEX('Operating Analysis'!36:36,MATCH(J$2,'Operating Analysis'!$5:$5,0))),INDEX('Operating Analysis'!36:36,MATCH(J$2,'Operating Analysis'!$5:$5,0)),"")</f>
        <v>0</v>
      </c>
      <c r="K29" s="71">
        <f>IF(ISNUMBER(INDEX('Operating Analysis'!36:36,MATCH(K$2,'Operating Analysis'!$5:$5,0))),INDEX('Operating Analysis'!36:36,MATCH(K$2,'Operating Analysis'!$5:$5,0)),"")</f>
        <v>0</v>
      </c>
      <c r="L29" s="71">
        <f>IF(ISNUMBER(INDEX('Operating Analysis'!36:36,MATCH(L$2,'Operating Analysis'!$5:$5,0))),INDEX('Operating Analysis'!36:36,MATCH(L$2,'Operating Analysis'!$5:$5,0)),"")</f>
        <v>0</v>
      </c>
      <c r="M29" s="71">
        <f>IF(ISNUMBER(INDEX('Operating Analysis'!36:36,MATCH(M$2,'Operating Analysis'!$5:$5,0))),INDEX('Operating Analysis'!36:36,MATCH(M$2,'Operating Analysis'!$5:$5,0)),"")</f>
        <v>0</v>
      </c>
      <c r="N29" s="71">
        <f>IF(ISNUMBER(INDEX('Operating Analysis'!36:36,MATCH(N$2,'Operating Analysis'!$5:$5,0))),INDEX('Operating Analysis'!36:36,MATCH(N$2,'Operating Analysis'!$5:$5,0)),"")</f>
        <v>0</v>
      </c>
      <c r="O29" s="71">
        <f>IF(ISNUMBER(INDEX('Operating Analysis'!36:36,MATCH(O$2,'Operating Analysis'!$5:$5,0))),INDEX('Operating Analysis'!36:36,MATCH(O$2,'Operating Analysis'!$5:$5,0)),"")</f>
        <v>0</v>
      </c>
      <c r="P29" s="71">
        <f>IF(ISNUMBER(INDEX('Operating Analysis'!36:36,MATCH(P$2,'Operating Analysis'!$5:$5,0))),INDEX('Operating Analysis'!36:36,MATCH(P$2,'Operating Analysis'!$5:$5,0)),"")</f>
        <v>23</v>
      </c>
      <c r="Q29" s="71">
        <f>IF(ISNUMBER(INDEX('Operating Analysis'!36:36,MATCH(Q$2,'Operating Analysis'!$5:$5,0))),INDEX('Operating Analysis'!36:36,MATCH(Q$2,'Operating Analysis'!$5:$5,0)),"")</f>
        <v>26</v>
      </c>
      <c r="R29" s="71">
        <f>IF(ISNUMBER(INDEX('Operating Analysis'!36:36,MATCH(R$2,'Operating Analysis'!$5:$5,0))),INDEX('Operating Analysis'!36:36,MATCH(R$2,'Operating Analysis'!$5:$5,0)),"")</f>
        <v>29</v>
      </c>
      <c r="S29" s="71">
        <f>IF(ISNUMBER(INDEX('Operating Analysis'!36:36,MATCH(S$2,'Operating Analysis'!$5:$5,0))),INDEX('Operating Analysis'!36:36,MATCH(S$2,'Operating Analysis'!$5:$5,0)),"")</f>
        <v>32</v>
      </c>
      <c r="T29" s="71">
        <f>IF(ISNUMBER(INDEX('Operating Analysis'!36:36,MATCH(T$2,'Operating Analysis'!$5:$5,0))),INDEX('Operating Analysis'!36:36,MATCH(T$2,'Operating Analysis'!$5:$5,0)),"")</f>
        <v>35</v>
      </c>
      <c r="U29" s="71">
        <f>IF(ISNUMBER(INDEX('Operating Analysis'!36:36,MATCH(U$2,'Operating Analysis'!$5:$5,0))),INDEX('Operating Analysis'!36:36,MATCH(U$2,'Operating Analysis'!$5:$5,0)),"")</f>
        <v>145</v>
      </c>
      <c r="V29" s="71">
        <f>IF(ISNUMBER(INDEX('Operating Analysis'!36:36,MATCH(V$2,'Operating Analysis'!$5:$5,0))),INDEX('Operating Analysis'!36:36,MATCH(V$2,'Operating Analysis'!$5:$5,0)),"")</f>
        <v>38</v>
      </c>
      <c r="W29" s="71">
        <f>IF(ISNUMBER(INDEX('Operating Analysis'!36:36,MATCH(W$2,'Operating Analysis'!$5:$5,0))),INDEX('Operating Analysis'!36:36,MATCH(W$2,'Operating Analysis'!$5:$5,0)),"")</f>
        <v>41</v>
      </c>
      <c r="X29" s="71">
        <f>IF(ISNUMBER(INDEX('Operating Analysis'!36:36,MATCH(X$2,'Operating Analysis'!$5:$5,0))),INDEX('Operating Analysis'!36:36,MATCH(X$2,'Operating Analysis'!$5:$5,0)),"")</f>
        <v>44</v>
      </c>
      <c r="Y29" s="71">
        <f>IF(ISNUMBER(INDEX('Operating Analysis'!36:36,MATCH(Y$2,'Operating Analysis'!$5:$5,0))),INDEX('Operating Analysis'!36:36,MATCH(Y$2,'Operating Analysis'!$5:$5,0)),"")</f>
        <v>47</v>
      </c>
      <c r="Z29" s="71">
        <f>IF(ISNUMBER(INDEX('Operating Analysis'!36:36,MATCH(Z$2,'Operating Analysis'!$5:$5,0))),INDEX('Operating Analysis'!36:36,MATCH(Z$2,'Operating Analysis'!$5:$5,0)),"")</f>
        <v>54</v>
      </c>
      <c r="AA29" s="71">
        <f>IF(ISNUMBER(INDEX('Operating Analysis'!36:36,MATCH(AA$2,'Operating Analysis'!$5:$5,0))),INDEX('Operating Analysis'!36:36,MATCH(AA$2,'Operating Analysis'!$5:$5,0)),"")</f>
        <v>61</v>
      </c>
      <c r="AB29" s="71">
        <f>IF(ISNUMBER(INDEX('Operating Analysis'!36:36,MATCH(AB$2,'Operating Analysis'!$5:$5,0))),INDEX('Operating Analysis'!36:36,MATCH(AB$2,'Operating Analysis'!$5:$5,0)),"")</f>
        <v>68</v>
      </c>
      <c r="AC29" s="71">
        <f>IF(ISNUMBER(INDEX('Operating Analysis'!36:36,MATCH(AC$2,'Operating Analysis'!$5:$5,0))),INDEX('Operating Analysis'!36:36,MATCH(AC$2,'Operating Analysis'!$5:$5,0)),"")</f>
        <v>75</v>
      </c>
      <c r="AD29" s="71">
        <f>IF(ISNUMBER(INDEX('Operating Analysis'!36:36,MATCH(AD$2,'Operating Analysis'!$5:$5,0))),INDEX('Operating Analysis'!36:36,MATCH(AD$2,'Operating Analysis'!$5:$5,0)),"")</f>
        <v>82</v>
      </c>
      <c r="AE29" s="71">
        <f>IF(ISNUMBER(INDEX('Operating Analysis'!36:36,MATCH(AE$2,'Operating Analysis'!$5:$5,0))),INDEX('Operating Analysis'!36:36,MATCH(AE$2,'Operating Analysis'!$5:$5,0)),"")</f>
        <v>89</v>
      </c>
      <c r="AF29" s="71">
        <f>IF(ISNUMBER(INDEX('Operating Analysis'!36:36,MATCH(AF$2,'Operating Analysis'!$5:$5,0))),INDEX('Operating Analysis'!36:36,MATCH(AF$2,'Operating Analysis'!$5:$5,0)),"")</f>
        <v>96</v>
      </c>
      <c r="AG29" s="71">
        <f>IF(ISNUMBER(INDEX('Operating Analysis'!36:36,MATCH(AG$2,'Operating Analysis'!$5:$5,0))),INDEX('Operating Analysis'!36:36,MATCH(AG$2,'Operating Analysis'!$5:$5,0)),"")</f>
        <v>103</v>
      </c>
      <c r="AH29" s="71">
        <f>IF(ISNUMBER(INDEX('Operating Analysis'!36:36,MATCH(AH$2,'Operating Analysis'!$5:$5,0))),INDEX('Operating Analysis'!36:36,MATCH(AH$2,'Operating Analysis'!$5:$5,0)),"")</f>
        <v>798</v>
      </c>
      <c r="AI29" s="71">
        <f>IF(ISNUMBER(INDEX('Operating Analysis'!36:36,MATCH(AI$2,'Operating Analysis'!$5:$5,0))),INDEX('Operating Analysis'!36:36,MATCH(AI$2,'Operating Analysis'!$5:$5,0)),"")</f>
        <v>110</v>
      </c>
      <c r="AJ29" s="71">
        <f>IF(ISNUMBER(INDEX('Operating Analysis'!36:36,MATCH(AJ$2,'Operating Analysis'!$5:$5,0))),INDEX('Operating Analysis'!36:36,MATCH(AJ$2,'Operating Analysis'!$5:$5,0)),"")</f>
        <v>117</v>
      </c>
      <c r="AK29" s="71">
        <f>IF(ISNUMBER(INDEX('Operating Analysis'!36:36,MATCH(AK$2,'Operating Analysis'!$5:$5,0))),INDEX('Operating Analysis'!36:36,MATCH(AK$2,'Operating Analysis'!$5:$5,0)),"")</f>
        <v>121</v>
      </c>
      <c r="AL29" s="71">
        <f>IF(ISNUMBER(INDEX('Operating Analysis'!36:36,MATCH(AL$2,'Operating Analysis'!$5:$5,0))),INDEX('Operating Analysis'!36:36,MATCH(AL$2,'Operating Analysis'!$5:$5,0)),"")</f>
        <v>125</v>
      </c>
      <c r="AM29" s="71">
        <f>IF(ISNUMBER(INDEX('Operating Analysis'!36:36,MATCH(AM$2,'Operating Analysis'!$5:$5,0))),INDEX('Operating Analysis'!36:36,MATCH(AM$2,'Operating Analysis'!$5:$5,0)),"")</f>
        <v>129</v>
      </c>
      <c r="AN29" s="71">
        <f>IF(ISNUMBER(INDEX('Operating Analysis'!36:36,MATCH(AN$2,'Operating Analysis'!$5:$5,0))),INDEX('Operating Analysis'!36:36,MATCH(AN$2,'Operating Analysis'!$5:$5,0)),"")</f>
        <v>133</v>
      </c>
      <c r="AO29" s="71">
        <f>IF(ISNUMBER(INDEX('Operating Analysis'!36:36,MATCH(AO$2,'Operating Analysis'!$5:$5,0))),INDEX('Operating Analysis'!36:36,MATCH(AO$2,'Operating Analysis'!$5:$5,0)),"")</f>
        <v>137</v>
      </c>
      <c r="AP29" s="71">
        <f>IF(ISNUMBER(INDEX('Operating Analysis'!36:36,MATCH(AP$2,'Operating Analysis'!$5:$5,0))),INDEX('Operating Analysis'!36:36,MATCH(AP$2,'Operating Analysis'!$5:$5,0)),"")</f>
        <v>141</v>
      </c>
      <c r="AQ29" s="71">
        <f>IF(ISNUMBER(INDEX('Operating Analysis'!36:36,MATCH(AQ$2,'Operating Analysis'!$5:$5,0))),INDEX('Operating Analysis'!36:36,MATCH(AQ$2,'Operating Analysis'!$5:$5,0)),"")</f>
        <v>145</v>
      </c>
      <c r="AR29" s="71">
        <f>IF(ISNUMBER(INDEX('Operating Analysis'!36:36,MATCH(AR$2,'Operating Analysis'!$5:$5,0))),INDEX('Operating Analysis'!36:36,MATCH(AR$2,'Operating Analysis'!$5:$5,0)),"")</f>
        <v>149</v>
      </c>
      <c r="AS29" s="71">
        <f>IF(ISNUMBER(INDEX('Operating Analysis'!36:36,MATCH(AS$2,'Operating Analysis'!$5:$5,0))),INDEX('Operating Analysis'!36:36,MATCH(AS$2,'Operating Analysis'!$5:$5,0)),"")</f>
        <v>153</v>
      </c>
      <c r="AT29" s="71">
        <f>IF(ISNUMBER(INDEX('Operating Analysis'!36:36,MATCH(AT$2,'Operating Analysis'!$5:$5,0))),INDEX('Operating Analysis'!36:36,MATCH(AT$2,'Operating Analysis'!$5:$5,0)),"")</f>
        <v>157</v>
      </c>
      <c r="AU29" s="71">
        <f>IF(ISNUMBER(INDEX('Operating Analysis'!36:36,MATCH(AU$2,'Operating Analysis'!$5:$5,0))),INDEX('Operating Analysis'!36:36,MATCH(AU$2,'Operating Analysis'!$5:$5,0)),"")</f>
        <v>1617</v>
      </c>
      <c r="AV29" s="72"/>
      <c r="AX29" s="65"/>
      <c r="AY29" s="65"/>
      <c r="AZ29" s="72"/>
      <c r="BA29" s="65"/>
      <c r="BB29" s="65"/>
      <c r="BC29" s="65"/>
      <c r="BD29" s="65"/>
      <c r="BE29" s="65"/>
      <c r="BF29" s="65"/>
      <c r="BG29" s="65"/>
      <c r="BH29" s="65"/>
    </row>
    <row r="30" spans="1:60" s="64" customFormat="1" x14ac:dyDescent="0.25">
      <c r="A30" s="63"/>
      <c r="B30" s="63"/>
      <c r="C30" s="64" t="s">
        <v>7</v>
      </c>
      <c r="I30" s="71">
        <f>IF(ISNUMBER(INDEX('Operating Analysis'!37:37,MATCH(I$2,'Operating Analysis'!$5:$5,0))),INDEX('Operating Analysis'!37:37,MATCH(I$2,'Operating Analysis'!$5:$5,0)),"")</f>
        <v>0</v>
      </c>
      <c r="J30" s="71">
        <f>IF(ISNUMBER(INDEX('Operating Analysis'!37:37,MATCH(J$2,'Operating Analysis'!$5:$5,0))),INDEX('Operating Analysis'!37:37,MATCH(J$2,'Operating Analysis'!$5:$5,0)),"")</f>
        <v>0</v>
      </c>
      <c r="K30" s="71">
        <f>IF(ISNUMBER(INDEX('Operating Analysis'!37:37,MATCH(K$2,'Operating Analysis'!$5:$5,0))),INDEX('Operating Analysis'!37:37,MATCH(K$2,'Operating Analysis'!$5:$5,0)),"")</f>
        <v>43</v>
      </c>
      <c r="L30" s="71">
        <f>IF(ISNUMBER(INDEX('Operating Analysis'!37:37,MATCH(L$2,'Operating Analysis'!$5:$5,0))),INDEX('Operating Analysis'!37:37,MATCH(L$2,'Operating Analysis'!$5:$5,0)),"")</f>
        <v>46</v>
      </c>
      <c r="M30" s="71">
        <f>IF(ISNUMBER(INDEX('Operating Analysis'!37:37,MATCH(M$2,'Operating Analysis'!$5:$5,0))),INDEX('Operating Analysis'!37:37,MATCH(M$2,'Operating Analysis'!$5:$5,0)),"")</f>
        <v>49</v>
      </c>
      <c r="N30" s="71">
        <f>IF(ISNUMBER(INDEX('Operating Analysis'!37:37,MATCH(N$2,'Operating Analysis'!$5:$5,0))),INDEX('Operating Analysis'!37:37,MATCH(N$2,'Operating Analysis'!$5:$5,0)),"")</f>
        <v>95</v>
      </c>
      <c r="O30" s="71">
        <f>IF(ISNUMBER(INDEX('Operating Analysis'!37:37,MATCH(O$2,'Operating Analysis'!$5:$5,0))),INDEX('Operating Analysis'!37:37,MATCH(O$2,'Operating Analysis'!$5:$5,0)),"")</f>
        <v>144</v>
      </c>
      <c r="P30" s="71">
        <f>IF(ISNUMBER(INDEX('Operating Analysis'!37:37,MATCH(P$2,'Operating Analysis'!$5:$5,0))),INDEX('Operating Analysis'!37:37,MATCH(P$2,'Operating Analysis'!$5:$5,0)),"")</f>
        <v>232</v>
      </c>
      <c r="Q30" s="71">
        <f>IF(ISNUMBER(INDEX('Operating Analysis'!37:37,MATCH(Q$2,'Operating Analysis'!$5:$5,0))),INDEX('Operating Analysis'!37:37,MATCH(Q$2,'Operating Analysis'!$5:$5,0)),"")</f>
        <v>250</v>
      </c>
      <c r="R30" s="71">
        <f>IF(ISNUMBER(INDEX('Operating Analysis'!37:37,MATCH(R$2,'Operating Analysis'!$5:$5,0))),INDEX('Operating Analysis'!37:37,MATCH(R$2,'Operating Analysis'!$5:$5,0)),"")</f>
        <v>268</v>
      </c>
      <c r="S30" s="71">
        <f>IF(ISNUMBER(INDEX('Operating Analysis'!37:37,MATCH(S$2,'Operating Analysis'!$5:$5,0))),INDEX('Operating Analysis'!37:37,MATCH(S$2,'Operating Analysis'!$5:$5,0)),"")</f>
        <v>286</v>
      </c>
      <c r="T30" s="71">
        <f>IF(ISNUMBER(INDEX('Operating Analysis'!37:37,MATCH(T$2,'Operating Analysis'!$5:$5,0))),INDEX('Operating Analysis'!37:37,MATCH(T$2,'Operating Analysis'!$5:$5,0)),"")</f>
        <v>308</v>
      </c>
      <c r="U30" s="71" t="str">
        <f>IF(ISNUMBER(INDEX('Operating Analysis'!37:37,MATCH(U$2,'Operating Analysis'!$5:$5,0))),INDEX('Operating Analysis'!37:37,MATCH(U$2,'Operating Analysis'!$5:$5,0)),"")</f>
        <v/>
      </c>
      <c r="V30" s="71">
        <f>IF(ISNUMBER(INDEX('Operating Analysis'!37:37,MATCH(V$2,'Operating Analysis'!$5:$5,0))),INDEX('Operating Analysis'!37:37,MATCH(V$2,'Operating Analysis'!$5:$5,0)),"")</f>
        <v>330</v>
      </c>
      <c r="W30" s="71">
        <f>IF(ISNUMBER(INDEX('Operating Analysis'!37:37,MATCH(W$2,'Operating Analysis'!$5:$5,0))),INDEX('Operating Analysis'!37:37,MATCH(W$2,'Operating Analysis'!$5:$5,0)),"")</f>
        <v>352</v>
      </c>
      <c r="X30" s="71">
        <f>IF(ISNUMBER(INDEX('Operating Analysis'!37:37,MATCH(X$2,'Operating Analysis'!$5:$5,0))),INDEX('Operating Analysis'!37:37,MATCH(X$2,'Operating Analysis'!$5:$5,0)),"")</f>
        <v>378</v>
      </c>
      <c r="Y30" s="71">
        <f>IF(ISNUMBER(INDEX('Operating Analysis'!37:37,MATCH(Y$2,'Operating Analysis'!$5:$5,0))),INDEX('Operating Analysis'!37:37,MATCH(Y$2,'Operating Analysis'!$5:$5,0)),"")</f>
        <v>408</v>
      </c>
      <c r="Z30" s="71">
        <f>IF(ISNUMBER(INDEX('Operating Analysis'!37:37,MATCH(Z$2,'Operating Analysis'!$5:$5,0))),INDEX('Operating Analysis'!37:37,MATCH(Z$2,'Operating Analysis'!$5:$5,0)),"")</f>
        <v>450</v>
      </c>
      <c r="AA30" s="71">
        <f>IF(ISNUMBER(INDEX('Operating Analysis'!37:37,MATCH(AA$2,'Operating Analysis'!$5:$5,0))),INDEX('Operating Analysis'!37:37,MATCH(AA$2,'Operating Analysis'!$5:$5,0)),"")</f>
        <v>492</v>
      </c>
      <c r="AB30" s="71">
        <f>IF(ISNUMBER(INDEX('Operating Analysis'!37:37,MATCH(AB$2,'Operating Analysis'!$5:$5,0))),INDEX('Operating Analysis'!37:37,MATCH(AB$2,'Operating Analysis'!$5:$5,0)),"")</f>
        <v>534</v>
      </c>
      <c r="AC30" s="71">
        <f>IF(ISNUMBER(INDEX('Operating Analysis'!37:37,MATCH(AC$2,'Operating Analysis'!$5:$5,0))),INDEX('Operating Analysis'!37:37,MATCH(AC$2,'Operating Analysis'!$5:$5,0)),"")</f>
        <v>576</v>
      </c>
      <c r="AD30" s="71">
        <f>IF(ISNUMBER(INDEX('Operating Analysis'!37:37,MATCH(AD$2,'Operating Analysis'!$5:$5,0))),INDEX('Operating Analysis'!37:37,MATCH(AD$2,'Operating Analysis'!$5:$5,0)),"")</f>
        <v>618</v>
      </c>
      <c r="AE30" s="71">
        <f>IF(ISNUMBER(INDEX('Operating Analysis'!37:37,MATCH(AE$2,'Operating Analysis'!$5:$5,0))),INDEX('Operating Analysis'!37:37,MATCH(AE$2,'Operating Analysis'!$5:$5,0)),"")</f>
        <v>657</v>
      </c>
      <c r="AF30" s="71">
        <f>IF(ISNUMBER(INDEX('Operating Analysis'!37:37,MATCH(AF$2,'Operating Analysis'!$5:$5,0))),INDEX('Operating Analysis'!37:37,MATCH(AF$2,'Operating Analysis'!$5:$5,0)),"")</f>
        <v>696</v>
      </c>
      <c r="AG30" s="71">
        <f>IF(ISNUMBER(INDEX('Operating Analysis'!37:37,MATCH(AG$2,'Operating Analysis'!$5:$5,0))),INDEX('Operating Analysis'!37:37,MATCH(AG$2,'Operating Analysis'!$5:$5,0)),"")</f>
        <v>735</v>
      </c>
      <c r="AH30" s="71" t="str">
        <f>IF(ISNUMBER(INDEX('Operating Analysis'!37:37,MATCH(AH$2,'Operating Analysis'!$5:$5,0))),INDEX('Operating Analysis'!37:37,MATCH(AH$2,'Operating Analysis'!$5:$5,0)),"")</f>
        <v/>
      </c>
      <c r="AI30" s="71">
        <f>IF(ISNUMBER(INDEX('Operating Analysis'!37:37,MATCH(AI$2,'Operating Analysis'!$5:$5,0))),INDEX('Operating Analysis'!37:37,MATCH(AI$2,'Operating Analysis'!$5:$5,0)),"")</f>
        <v>771</v>
      </c>
      <c r="AJ30" s="71">
        <f>IF(ISNUMBER(INDEX('Operating Analysis'!37:37,MATCH(AJ$2,'Operating Analysis'!$5:$5,0))),INDEX('Operating Analysis'!37:37,MATCH(AJ$2,'Operating Analysis'!$5:$5,0)),"")</f>
        <v>804</v>
      </c>
      <c r="AK30" s="71">
        <f>IF(ISNUMBER(INDEX('Operating Analysis'!37:37,MATCH(AK$2,'Operating Analysis'!$5:$5,0))),INDEX('Operating Analysis'!37:37,MATCH(AK$2,'Operating Analysis'!$5:$5,0)),"")</f>
        <v>828</v>
      </c>
      <c r="AL30" s="71">
        <f>IF(ISNUMBER(INDEX('Operating Analysis'!37:37,MATCH(AL$2,'Operating Analysis'!$5:$5,0))),INDEX('Operating Analysis'!37:37,MATCH(AL$2,'Operating Analysis'!$5:$5,0)),"")</f>
        <v>852</v>
      </c>
      <c r="AM30" s="71">
        <f>IF(ISNUMBER(INDEX('Operating Analysis'!37:37,MATCH(AM$2,'Operating Analysis'!$5:$5,0))),INDEX('Operating Analysis'!37:37,MATCH(AM$2,'Operating Analysis'!$5:$5,0)),"")</f>
        <v>876</v>
      </c>
      <c r="AN30" s="71">
        <f>IF(ISNUMBER(INDEX('Operating Analysis'!37:37,MATCH(AN$2,'Operating Analysis'!$5:$5,0))),INDEX('Operating Analysis'!37:37,MATCH(AN$2,'Operating Analysis'!$5:$5,0)),"")</f>
        <v>900</v>
      </c>
      <c r="AO30" s="71">
        <f>IF(ISNUMBER(INDEX('Operating Analysis'!37:37,MATCH(AO$2,'Operating Analysis'!$5:$5,0))),INDEX('Operating Analysis'!37:37,MATCH(AO$2,'Operating Analysis'!$5:$5,0)),"")</f>
        <v>924</v>
      </c>
      <c r="AP30" s="71">
        <f>IF(ISNUMBER(INDEX('Operating Analysis'!37:37,MATCH(AP$2,'Operating Analysis'!$5:$5,0))),INDEX('Operating Analysis'!37:37,MATCH(AP$2,'Operating Analysis'!$5:$5,0)),"")</f>
        <v>948</v>
      </c>
      <c r="AQ30" s="71">
        <f>IF(ISNUMBER(INDEX('Operating Analysis'!37:37,MATCH(AQ$2,'Operating Analysis'!$5:$5,0))),INDEX('Operating Analysis'!37:37,MATCH(AQ$2,'Operating Analysis'!$5:$5,0)),"")</f>
        <v>972</v>
      </c>
      <c r="AR30" s="71">
        <f>IF(ISNUMBER(INDEX('Operating Analysis'!37:37,MATCH(AR$2,'Operating Analysis'!$5:$5,0))),INDEX('Operating Analysis'!37:37,MATCH(AR$2,'Operating Analysis'!$5:$5,0)),"")</f>
        <v>996</v>
      </c>
      <c r="AS30" s="71">
        <f>IF(ISNUMBER(INDEX('Operating Analysis'!37:37,MATCH(AS$2,'Operating Analysis'!$5:$5,0))),INDEX('Operating Analysis'!37:37,MATCH(AS$2,'Operating Analysis'!$5:$5,0)),"")</f>
        <v>1020</v>
      </c>
      <c r="AT30" s="71">
        <f>IF(ISNUMBER(INDEX('Operating Analysis'!37:37,MATCH(AT$2,'Operating Analysis'!$5:$5,0))),INDEX('Operating Analysis'!37:37,MATCH(AT$2,'Operating Analysis'!$5:$5,0)),"")</f>
        <v>1044</v>
      </c>
      <c r="AU30" s="71" t="str">
        <f>IF(ISNUMBER(INDEX('Operating Analysis'!37:37,MATCH(AU$2,'Operating Analysis'!$5:$5,0))),INDEX('Operating Analysis'!37:37,MATCH(AU$2,'Operating Analysis'!$5:$5,0)),"")</f>
        <v/>
      </c>
      <c r="AV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</row>
    <row r="31" spans="1:60" s="64" customFormat="1" x14ac:dyDescent="0.25">
      <c r="A31" s="63"/>
      <c r="B31" s="63" t="s">
        <v>143</v>
      </c>
      <c r="I31" s="71" t="str">
        <f>IF(ISNUMBER(INDEX('Operating Analysis'!38:38,MATCH(I$2,'Operating Analysis'!$5:$5,0))),INDEX('Operating Analysis'!38:38,MATCH(I$2,'Operating Analysis'!$5:$5,0)),"")</f>
        <v/>
      </c>
      <c r="J31" s="71" t="str">
        <f>IF(ISNUMBER(INDEX('Operating Analysis'!38:38,MATCH(J$2,'Operating Analysis'!$5:$5,0))),INDEX('Operating Analysis'!38:38,MATCH(J$2,'Operating Analysis'!$5:$5,0)),"")</f>
        <v/>
      </c>
      <c r="K31" s="71" t="str">
        <f>IF(ISNUMBER(INDEX('Operating Analysis'!38:38,MATCH(K$2,'Operating Analysis'!$5:$5,0))),INDEX('Operating Analysis'!38:38,MATCH(K$2,'Operating Analysis'!$5:$5,0)),"")</f>
        <v/>
      </c>
      <c r="L31" s="71" t="str">
        <f>IF(ISNUMBER(INDEX('Operating Analysis'!38:38,MATCH(L$2,'Operating Analysis'!$5:$5,0))),INDEX('Operating Analysis'!38:38,MATCH(L$2,'Operating Analysis'!$5:$5,0)),"")</f>
        <v/>
      </c>
      <c r="M31" s="71" t="str">
        <f>IF(ISNUMBER(INDEX('Operating Analysis'!38:38,MATCH(M$2,'Operating Analysis'!$5:$5,0))),INDEX('Operating Analysis'!38:38,MATCH(M$2,'Operating Analysis'!$5:$5,0)),"")</f>
        <v/>
      </c>
      <c r="N31" s="71" t="str">
        <f>IF(ISNUMBER(INDEX('Operating Analysis'!38:38,MATCH(N$2,'Operating Analysis'!$5:$5,0))),INDEX('Operating Analysis'!38:38,MATCH(N$2,'Operating Analysis'!$5:$5,0)),"")</f>
        <v/>
      </c>
      <c r="O31" s="71" t="str">
        <f>IF(ISNUMBER(INDEX('Operating Analysis'!38:38,MATCH(O$2,'Operating Analysis'!$5:$5,0))),INDEX('Operating Analysis'!38:38,MATCH(O$2,'Operating Analysis'!$5:$5,0)),"")</f>
        <v/>
      </c>
      <c r="P31" s="71" t="str">
        <f>IF(ISNUMBER(INDEX('Operating Analysis'!38:38,MATCH(P$2,'Operating Analysis'!$5:$5,0))),INDEX('Operating Analysis'!38:38,MATCH(P$2,'Operating Analysis'!$5:$5,0)),"")</f>
        <v/>
      </c>
      <c r="Q31" s="71" t="str">
        <f>IF(ISNUMBER(INDEX('Operating Analysis'!38:38,MATCH(Q$2,'Operating Analysis'!$5:$5,0))),INDEX('Operating Analysis'!38:38,MATCH(Q$2,'Operating Analysis'!$5:$5,0)),"")</f>
        <v/>
      </c>
      <c r="R31" s="71" t="str">
        <f>IF(ISNUMBER(INDEX('Operating Analysis'!38:38,MATCH(R$2,'Operating Analysis'!$5:$5,0))),INDEX('Operating Analysis'!38:38,MATCH(R$2,'Operating Analysis'!$5:$5,0)),"")</f>
        <v/>
      </c>
      <c r="S31" s="71" t="str">
        <f>IF(ISNUMBER(INDEX('Operating Analysis'!38:38,MATCH(S$2,'Operating Analysis'!$5:$5,0))),INDEX('Operating Analysis'!38:38,MATCH(S$2,'Operating Analysis'!$5:$5,0)),"")</f>
        <v/>
      </c>
      <c r="T31" s="71" t="str">
        <f>IF(ISNUMBER(INDEX('Operating Analysis'!38:38,MATCH(T$2,'Operating Analysis'!$5:$5,0))),INDEX('Operating Analysis'!38:38,MATCH(T$2,'Operating Analysis'!$5:$5,0)),"")</f>
        <v/>
      </c>
      <c r="U31" s="71" t="str">
        <f>IF(ISNUMBER(INDEX('Operating Analysis'!38:38,MATCH(U$2,'Operating Analysis'!$5:$5,0))),INDEX('Operating Analysis'!38:38,MATCH(U$2,'Operating Analysis'!$5:$5,0)),"")</f>
        <v/>
      </c>
      <c r="V31" s="71" t="str">
        <f>IF(ISNUMBER(INDEX('Operating Analysis'!38:38,MATCH(V$2,'Operating Analysis'!$5:$5,0))),INDEX('Operating Analysis'!38:38,MATCH(V$2,'Operating Analysis'!$5:$5,0)),"")</f>
        <v/>
      </c>
      <c r="W31" s="71" t="str">
        <f>IF(ISNUMBER(INDEX('Operating Analysis'!38:38,MATCH(W$2,'Operating Analysis'!$5:$5,0))),INDEX('Operating Analysis'!38:38,MATCH(W$2,'Operating Analysis'!$5:$5,0)),"")</f>
        <v/>
      </c>
      <c r="X31" s="71" t="str">
        <f>IF(ISNUMBER(INDEX('Operating Analysis'!38:38,MATCH(X$2,'Operating Analysis'!$5:$5,0))),INDEX('Operating Analysis'!38:38,MATCH(X$2,'Operating Analysis'!$5:$5,0)),"")</f>
        <v/>
      </c>
      <c r="Y31" s="71" t="str">
        <f>IF(ISNUMBER(INDEX('Operating Analysis'!38:38,MATCH(Y$2,'Operating Analysis'!$5:$5,0))),INDEX('Operating Analysis'!38:38,MATCH(Y$2,'Operating Analysis'!$5:$5,0)),"")</f>
        <v/>
      </c>
      <c r="Z31" s="71" t="str">
        <f>IF(ISNUMBER(INDEX('Operating Analysis'!38:38,MATCH(Z$2,'Operating Analysis'!$5:$5,0))),INDEX('Operating Analysis'!38:38,MATCH(Z$2,'Operating Analysis'!$5:$5,0)),"")</f>
        <v/>
      </c>
      <c r="AA31" s="71" t="str">
        <f>IF(ISNUMBER(INDEX('Operating Analysis'!38:38,MATCH(AA$2,'Operating Analysis'!$5:$5,0))),INDEX('Operating Analysis'!38:38,MATCH(AA$2,'Operating Analysis'!$5:$5,0)),"")</f>
        <v/>
      </c>
      <c r="AB31" s="71" t="str">
        <f>IF(ISNUMBER(INDEX('Operating Analysis'!38:38,MATCH(AB$2,'Operating Analysis'!$5:$5,0))),INDEX('Operating Analysis'!38:38,MATCH(AB$2,'Operating Analysis'!$5:$5,0)),"")</f>
        <v/>
      </c>
      <c r="AC31" s="71" t="str">
        <f>IF(ISNUMBER(INDEX('Operating Analysis'!38:38,MATCH(AC$2,'Operating Analysis'!$5:$5,0))),INDEX('Operating Analysis'!38:38,MATCH(AC$2,'Operating Analysis'!$5:$5,0)),"")</f>
        <v/>
      </c>
      <c r="AD31" s="71" t="str">
        <f>IF(ISNUMBER(INDEX('Operating Analysis'!38:38,MATCH(AD$2,'Operating Analysis'!$5:$5,0))),INDEX('Operating Analysis'!38:38,MATCH(AD$2,'Operating Analysis'!$5:$5,0)),"")</f>
        <v/>
      </c>
      <c r="AE31" s="71" t="str">
        <f>IF(ISNUMBER(INDEX('Operating Analysis'!38:38,MATCH(AE$2,'Operating Analysis'!$5:$5,0))),INDEX('Operating Analysis'!38:38,MATCH(AE$2,'Operating Analysis'!$5:$5,0)),"")</f>
        <v/>
      </c>
      <c r="AF31" s="71" t="str">
        <f>IF(ISNUMBER(INDEX('Operating Analysis'!38:38,MATCH(AF$2,'Operating Analysis'!$5:$5,0))),INDEX('Operating Analysis'!38:38,MATCH(AF$2,'Operating Analysis'!$5:$5,0)),"")</f>
        <v/>
      </c>
      <c r="AG31" s="71" t="str">
        <f>IF(ISNUMBER(INDEX('Operating Analysis'!38:38,MATCH(AG$2,'Operating Analysis'!$5:$5,0))),INDEX('Operating Analysis'!38:38,MATCH(AG$2,'Operating Analysis'!$5:$5,0)),"")</f>
        <v/>
      </c>
      <c r="AH31" s="71" t="str">
        <f>IF(ISNUMBER(INDEX('Operating Analysis'!38:38,MATCH(AH$2,'Operating Analysis'!$5:$5,0))),INDEX('Operating Analysis'!38:38,MATCH(AH$2,'Operating Analysis'!$5:$5,0)),"")</f>
        <v/>
      </c>
      <c r="AI31" s="71" t="str">
        <f>IF(ISNUMBER(INDEX('Operating Analysis'!38:38,MATCH(AI$2,'Operating Analysis'!$5:$5,0))),INDEX('Operating Analysis'!38:38,MATCH(AI$2,'Operating Analysis'!$5:$5,0)),"")</f>
        <v/>
      </c>
      <c r="AJ31" s="71" t="str">
        <f>IF(ISNUMBER(INDEX('Operating Analysis'!38:38,MATCH(AJ$2,'Operating Analysis'!$5:$5,0))),INDEX('Operating Analysis'!38:38,MATCH(AJ$2,'Operating Analysis'!$5:$5,0)),"")</f>
        <v/>
      </c>
      <c r="AK31" s="71" t="str">
        <f>IF(ISNUMBER(INDEX('Operating Analysis'!38:38,MATCH(AK$2,'Operating Analysis'!$5:$5,0))),INDEX('Operating Analysis'!38:38,MATCH(AK$2,'Operating Analysis'!$5:$5,0)),"")</f>
        <v/>
      </c>
      <c r="AL31" s="71" t="str">
        <f>IF(ISNUMBER(INDEX('Operating Analysis'!38:38,MATCH(AL$2,'Operating Analysis'!$5:$5,0))),INDEX('Operating Analysis'!38:38,MATCH(AL$2,'Operating Analysis'!$5:$5,0)),"")</f>
        <v/>
      </c>
      <c r="AM31" s="71" t="str">
        <f>IF(ISNUMBER(INDEX('Operating Analysis'!38:38,MATCH(AM$2,'Operating Analysis'!$5:$5,0))),INDEX('Operating Analysis'!38:38,MATCH(AM$2,'Operating Analysis'!$5:$5,0)),"")</f>
        <v/>
      </c>
      <c r="AN31" s="71" t="str">
        <f>IF(ISNUMBER(INDEX('Operating Analysis'!38:38,MATCH(AN$2,'Operating Analysis'!$5:$5,0))),INDEX('Operating Analysis'!38:38,MATCH(AN$2,'Operating Analysis'!$5:$5,0)),"")</f>
        <v/>
      </c>
      <c r="AO31" s="71" t="str">
        <f>IF(ISNUMBER(INDEX('Operating Analysis'!38:38,MATCH(AO$2,'Operating Analysis'!$5:$5,0))),INDEX('Operating Analysis'!38:38,MATCH(AO$2,'Operating Analysis'!$5:$5,0)),"")</f>
        <v/>
      </c>
      <c r="AP31" s="71" t="str">
        <f>IF(ISNUMBER(INDEX('Operating Analysis'!38:38,MATCH(AP$2,'Operating Analysis'!$5:$5,0))),INDEX('Operating Analysis'!38:38,MATCH(AP$2,'Operating Analysis'!$5:$5,0)),"")</f>
        <v/>
      </c>
      <c r="AQ31" s="71" t="str">
        <f>IF(ISNUMBER(INDEX('Operating Analysis'!38:38,MATCH(AQ$2,'Operating Analysis'!$5:$5,0))),INDEX('Operating Analysis'!38:38,MATCH(AQ$2,'Operating Analysis'!$5:$5,0)),"")</f>
        <v/>
      </c>
      <c r="AR31" s="71" t="str">
        <f>IF(ISNUMBER(INDEX('Operating Analysis'!38:38,MATCH(AR$2,'Operating Analysis'!$5:$5,0))),INDEX('Operating Analysis'!38:38,MATCH(AR$2,'Operating Analysis'!$5:$5,0)),"")</f>
        <v/>
      </c>
      <c r="AS31" s="71" t="str">
        <f>IF(ISNUMBER(INDEX('Operating Analysis'!38:38,MATCH(AS$2,'Operating Analysis'!$5:$5,0))),INDEX('Operating Analysis'!38:38,MATCH(AS$2,'Operating Analysis'!$5:$5,0)),"")</f>
        <v/>
      </c>
      <c r="AT31" s="71" t="str">
        <f>IF(ISNUMBER(INDEX('Operating Analysis'!38:38,MATCH(AT$2,'Operating Analysis'!$5:$5,0))),INDEX('Operating Analysis'!38:38,MATCH(AT$2,'Operating Analysis'!$5:$5,0)),"")</f>
        <v/>
      </c>
      <c r="AU31" s="71" t="str">
        <f>IF(ISNUMBER(INDEX('Operating Analysis'!38:38,MATCH(AU$2,'Operating Analysis'!$5:$5,0))),INDEX('Operating Analysis'!38:38,MATCH(AU$2,'Operating Analysis'!$5:$5,0)),"")</f>
        <v/>
      </c>
      <c r="AV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</row>
    <row r="32" spans="1:60" s="64" customFormat="1" x14ac:dyDescent="0.25">
      <c r="A32" s="63"/>
      <c r="B32" s="63"/>
      <c r="C32" s="64" t="s">
        <v>133</v>
      </c>
      <c r="I32" s="71">
        <f>IF(ISNUMBER(INDEX('Operating Analysis'!39:39,MATCH(I$2,'Operating Analysis'!$5:$5,0))),INDEX('Operating Analysis'!39:39,MATCH(I$2,'Operating Analysis'!$5:$5,0)),"")</f>
        <v>0</v>
      </c>
      <c r="J32" s="71">
        <f>IF(ISNUMBER(INDEX('Operating Analysis'!39:39,MATCH(J$2,'Operating Analysis'!$5:$5,0))),INDEX('Operating Analysis'!39:39,MATCH(J$2,'Operating Analysis'!$5:$5,0)),"")</f>
        <v>0</v>
      </c>
      <c r="K32" s="71">
        <f>IF(ISNUMBER(INDEX('Operating Analysis'!39:39,MATCH(K$2,'Operating Analysis'!$5:$5,0))),INDEX('Operating Analysis'!39:39,MATCH(K$2,'Operating Analysis'!$5:$5,0)),"")</f>
        <v>12</v>
      </c>
      <c r="L32" s="71">
        <f>IF(ISNUMBER(INDEX('Operating Analysis'!39:39,MATCH(L$2,'Operating Analysis'!$5:$5,0))),INDEX('Operating Analysis'!39:39,MATCH(L$2,'Operating Analysis'!$5:$5,0)),"")</f>
        <v>12</v>
      </c>
      <c r="M32" s="71">
        <f>IF(ISNUMBER(INDEX('Operating Analysis'!39:39,MATCH(M$2,'Operating Analysis'!$5:$5,0))),INDEX('Operating Analysis'!39:39,MATCH(M$2,'Operating Analysis'!$5:$5,0)),"")</f>
        <v>12</v>
      </c>
      <c r="N32" s="71">
        <f>IF(ISNUMBER(INDEX('Operating Analysis'!39:39,MATCH(N$2,'Operating Analysis'!$5:$5,0))),INDEX('Operating Analysis'!39:39,MATCH(N$2,'Operating Analysis'!$5:$5,0)),"")</f>
        <v>24</v>
      </c>
      <c r="O32" s="71">
        <f>IF(ISNUMBER(INDEX('Operating Analysis'!39:39,MATCH(O$2,'Operating Analysis'!$5:$5,0))),INDEX('Operating Analysis'!39:39,MATCH(O$2,'Operating Analysis'!$5:$5,0)),"")</f>
        <v>24</v>
      </c>
      <c r="P32" s="71">
        <f>IF(ISNUMBER(INDEX('Operating Analysis'!39:39,MATCH(P$2,'Operating Analysis'!$5:$5,0))),INDEX('Operating Analysis'!39:39,MATCH(P$2,'Operating Analysis'!$5:$5,0)),"")</f>
        <v>24</v>
      </c>
      <c r="Q32" s="71">
        <f>IF(ISNUMBER(INDEX('Operating Analysis'!39:39,MATCH(Q$2,'Operating Analysis'!$5:$5,0))),INDEX('Operating Analysis'!39:39,MATCH(Q$2,'Operating Analysis'!$5:$5,0)),"")</f>
        <v>24</v>
      </c>
      <c r="R32" s="71">
        <f>IF(ISNUMBER(INDEX('Operating Analysis'!39:39,MATCH(R$2,'Operating Analysis'!$5:$5,0))),INDEX('Operating Analysis'!39:39,MATCH(R$2,'Operating Analysis'!$5:$5,0)),"")</f>
        <v>36</v>
      </c>
      <c r="S32" s="71">
        <f>IF(ISNUMBER(INDEX('Operating Analysis'!39:39,MATCH(S$2,'Operating Analysis'!$5:$5,0))),INDEX('Operating Analysis'!39:39,MATCH(S$2,'Operating Analysis'!$5:$5,0)),"")</f>
        <v>36</v>
      </c>
      <c r="T32" s="71">
        <f>IF(ISNUMBER(INDEX('Operating Analysis'!39:39,MATCH(T$2,'Operating Analysis'!$5:$5,0))),INDEX('Operating Analysis'!39:39,MATCH(T$2,'Operating Analysis'!$5:$5,0)),"")</f>
        <v>36</v>
      </c>
      <c r="U32" s="71" t="str">
        <f>IF(ISNUMBER(INDEX('Operating Analysis'!39:39,MATCH(U$2,'Operating Analysis'!$5:$5,0))),INDEX('Operating Analysis'!39:39,MATCH(U$2,'Operating Analysis'!$5:$5,0)),"")</f>
        <v/>
      </c>
      <c r="V32" s="71">
        <f>IF(ISNUMBER(INDEX('Operating Analysis'!39:39,MATCH(V$2,'Operating Analysis'!$5:$5,0))),INDEX('Operating Analysis'!39:39,MATCH(V$2,'Operating Analysis'!$5:$5,0)),"")</f>
        <v>36</v>
      </c>
      <c r="W32" s="71">
        <f>IF(ISNUMBER(INDEX('Operating Analysis'!39:39,MATCH(W$2,'Operating Analysis'!$5:$5,0))),INDEX('Operating Analysis'!39:39,MATCH(W$2,'Operating Analysis'!$5:$5,0)),"")</f>
        <v>36</v>
      </c>
      <c r="X32" s="71">
        <f>IF(ISNUMBER(INDEX('Operating Analysis'!39:39,MATCH(X$2,'Operating Analysis'!$5:$5,0))),INDEX('Operating Analysis'!39:39,MATCH(X$2,'Operating Analysis'!$5:$5,0)),"")</f>
        <v>30</v>
      </c>
      <c r="Y32" s="71">
        <f>IF(ISNUMBER(INDEX('Operating Analysis'!39:39,MATCH(Y$2,'Operating Analysis'!$5:$5,0))),INDEX('Operating Analysis'!39:39,MATCH(Y$2,'Operating Analysis'!$5:$5,0)),"")</f>
        <v>30</v>
      </c>
      <c r="Z32" s="71">
        <f>IF(ISNUMBER(INDEX('Operating Analysis'!39:39,MATCH(Z$2,'Operating Analysis'!$5:$5,0))),INDEX('Operating Analysis'!39:39,MATCH(Z$2,'Operating Analysis'!$5:$5,0)),"")</f>
        <v>30</v>
      </c>
      <c r="AA32" s="71">
        <f>IF(ISNUMBER(INDEX('Operating Analysis'!39:39,MATCH(AA$2,'Operating Analysis'!$5:$5,0))),INDEX('Operating Analysis'!39:39,MATCH(AA$2,'Operating Analysis'!$5:$5,0)),"")</f>
        <v>30</v>
      </c>
      <c r="AB32" s="71">
        <f>IF(ISNUMBER(INDEX('Operating Analysis'!39:39,MATCH(AB$2,'Operating Analysis'!$5:$5,0))),INDEX('Operating Analysis'!39:39,MATCH(AB$2,'Operating Analysis'!$5:$5,0)),"")</f>
        <v>30</v>
      </c>
      <c r="AC32" s="71">
        <f>IF(ISNUMBER(INDEX('Operating Analysis'!39:39,MATCH(AC$2,'Operating Analysis'!$5:$5,0))),INDEX('Operating Analysis'!39:39,MATCH(AC$2,'Operating Analysis'!$5:$5,0)),"")</f>
        <v>30</v>
      </c>
      <c r="AD32" s="71">
        <f>IF(ISNUMBER(INDEX('Operating Analysis'!39:39,MATCH(AD$2,'Operating Analysis'!$5:$5,0))),INDEX('Operating Analysis'!39:39,MATCH(AD$2,'Operating Analysis'!$5:$5,0)),"")</f>
        <v>30</v>
      </c>
      <c r="AE32" s="71">
        <f>IF(ISNUMBER(INDEX('Operating Analysis'!39:39,MATCH(AE$2,'Operating Analysis'!$5:$5,0))),INDEX('Operating Analysis'!39:39,MATCH(AE$2,'Operating Analysis'!$5:$5,0)),"")</f>
        <v>30</v>
      </c>
      <c r="AF32" s="71">
        <f>IF(ISNUMBER(INDEX('Operating Analysis'!39:39,MATCH(AF$2,'Operating Analysis'!$5:$5,0))),INDEX('Operating Analysis'!39:39,MATCH(AF$2,'Operating Analysis'!$5:$5,0)),"")</f>
        <v>30</v>
      </c>
      <c r="AG32" s="71">
        <f>IF(ISNUMBER(INDEX('Operating Analysis'!39:39,MATCH(AG$2,'Operating Analysis'!$5:$5,0))),INDEX('Operating Analysis'!39:39,MATCH(AG$2,'Operating Analysis'!$5:$5,0)),"")</f>
        <v>30</v>
      </c>
      <c r="AH32" s="71" t="str">
        <f>IF(ISNUMBER(INDEX('Operating Analysis'!39:39,MATCH(AH$2,'Operating Analysis'!$5:$5,0))),INDEX('Operating Analysis'!39:39,MATCH(AH$2,'Operating Analysis'!$5:$5,0)),"")</f>
        <v/>
      </c>
      <c r="AI32" s="71">
        <f>IF(ISNUMBER(INDEX('Operating Analysis'!39:39,MATCH(AI$2,'Operating Analysis'!$5:$5,0))),INDEX('Operating Analysis'!39:39,MATCH(AI$2,'Operating Analysis'!$5:$5,0)),"")</f>
        <v>30</v>
      </c>
      <c r="AJ32" s="71">
        <f>IF(ISNUMBER(INDEX('Operating Analysis'!39:39,MATCH(AJ$2,'Operating Analysis'!$5:$5,0))),INDEX('Operating Analysis'!39:39,MATCH(AJ$2,'Operating Analysis'!$5:$5,0)),"")</f>
        <v>40</v>
      </c>
      <c r="AK32" s="71">
        <f>IF(ISNUMBER(INDEX('Operating Analysis'!39:39,MATCH(AK$2,'Operating Analysis'!$5:$5,0))),INDEX('Operating Analysis'!39:39,MATCH(AK$2,'Operating Analysis'!$5:$5,0)),"")</f>
        <v>40</v>
      </c>
      <c r="AL32" s="71">
        <f>IF(ISNUMBER(INDEX('Operating Analysis'!39:39,MATCH(AL$2,'Operating Analysis'!$5:$5,0))),INDEX('Operating Analysis'!39:39,MATCH(AL$2,'Operating Analysis'!$5:$5,0)),"")</f>
        <v>40</v>
      </c>
      <c r="AM32" s="71">
        <f>IF(ISNUMBER(INDEX('Operating Analysis'!39:39,MATCH(AM$2,'Operating Analysis'!$5:$5,0))),INDEX('Operating Analysis'!39:39,MATCH(AM$2,'Operating Analysis'!$5:$5,0)),"")</f>
        <v>30</v>
      </c>
      <c r="AN32" s="71">
        <f>IF(ISNUMBER(INDEX('Operating Analysis'!39:39,MATCH(AN$2,'Operating Analysis'!$5:$5,0))),INDEX('Operating Analysis'!39:39,MATCH(AN$2,'Operating Analysis'!$5:$5,0)),"")</f>
        <v>30</v>
      </c>
      <c r="AO32" s="71">
        <f>IF(ISNUMBER(INDEX('Operating Analysis'!39:39,MATCH(AO$2,'Operating Analysis'!$5:$5,0))),INDEX('Operating Analysis'!39:39,MATCH(AO$2,'Operating Analysis'!$5:$5,0)),"")</f>
        <v>30</v>
      </c>
      <c r="AP32" s="71">
        <f>IF(ISNUMBER(INDEX('Operating Analysis'!39:39,MATCH(AP$2,'Operating Analysis'!$5:$5,0))),INDEX('Operating Analysis'!39:39,MATCH(AP$2,'Operating Analysis'!$5:$5,0)),"")</f>
        <v>30</v>
      </c>
      <c r="AQ32" s="71">
        <f>IF(ISNUMBER(INDEX('Operating Analysis'!39:39,MATCH(AQ$2,'Operating Analysis'!$5:$5,0))),INDEX('Operating Analysis'!39:39,MATCH(AQ$2,'Operating Analysis'!$5:$5,0)),"")</f>
        <v>30</v>
      </c>
      <c r="AR32" s="71">
        <f>IF(ISNUMBER(INDEX('Operating Analysis'!39:39,MATCH(AR$2,'Operating Analysis'!$5:$5,0))),INDEX('Operating Analysis'!39:39,MATCH(AR$2,'Operating Analysis'!$5:$5,0)),"")</f>
        <v>30</v>
      </c>
      <c r="AS32" s="71">
        <f>IF(ISNUMBER(INDEX('Operating Analysis'!39:39,MATCH(AS$2,'Operating Analysis'!$5:$5,0))),INDEX('Operating Analysis'!39:39,MATCH(AS$2,'Operating Analysis'!$5:$5,0)),"")</f>
        <v>30</v>
      </c>
      <c r="AT32" s="71">
        <f>IF(ISNUMBER(INDEX('Operating Analysis'!39:39,MATCH(AT$2,'Operating Analysis'!$5:$5,0))),INDEX('Operating Analysis'!39:39,MATCH(AT$2,'Operating Analysis'!$5:$5,0)),"")</f>
        <v>30</v>
      </c>
      <c r="AU32" s="71" t="str">
        <f>IF(ISNUMBER(INDEX('Operating Analysis'!39:39,MATCH(AU$2,'Operating Analysis'!$5:$5,0))),INDEX('Operating Analysis'!39:39,MATCH(AU$2,'Operating Analysis'!$5:$5,0)),"")</f>
        <v/>
      </c>
      <c r="AV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</row>
    <row r="33" spans="1:63" s="64" customFormat="1" x14ac:dyDescent="0.25">
      <c r="A33" s="63"/>
      <c r="B33" s="63"/>
      <c r="C33" s="64" t="s">
        <v>131</v>
      </c>
      <c r="I33" s="71">
        <f>IF(ISNUMBER(INDEX('Operating Analysis'!40:40,MATCH(I$2,'Operating Analysis'!$5:$5,0))),INDEX('Operating Analysis'!40:40,MATCH(I$2,'Operating Analysis'!$5:$5,0)),"")</f>
        <v>0</v>
      </c>
      <c r="J33" s="71">
        <f>IF(ISNUMBER(INDEX('Operating Analysis'!40:40,MATCH(J$2,'Operating Analysis'!$5:$5,0))),INDEX('Operating Analysis'!40:40,MATCH(J$2,'Operating Analysis'!$5:$5,0)),"")</f>
        <v>0</v>
      </c>
      <c r="K33" s="71">
        <f>IF(ISNUMBER(INDEX('Operating Analysis'!40:40,MATCH(K$2,'Operating Analysis'!$5:$5,0))),INDEX('Operating Analysis'!40:40,MATCH(K$2,'Operating Analysis'!$5:$5,0)),"")</f>
        <v>0</v>
      </c>
      <c r="L33" s="71">
        <f>IF(ISNUMBER(INDEX('Operating Analysis'!40:40,MATCH(L$2,'Operating Analysis'!$5:$5,0))),INDEX('Operating Analysis'!40:40,MATCH(L$2,'Operating Analysis'!$5:$5,0)),"")</f>
        <v>0</v>
      </c>
      <c r="M33" s="71">
        <f>IF(ISNUMBER(INDEX('Operating Analysis'!40:40,MATCH(M$2,'Operating Analysis'!$5:$5,0))),INDEX('Operating Analysis'!40:40,MATCH(M$2,'Operating Analysis'!$5:$5,0)),"")</f>
        <v>0</v>
      </c>
      <c r="N33" s="71">
        <f>IF(ISNUMBER(INDEX('Operating Analysis'!40:40,MATCH(N$2,'Operating Analysis'!$5:$5,0))),INDEX('Operating Analysis'!40:40,MATCH(N$2,'Operating Analysis'!$5:$5,0)),"")</f>
        <v>12</v>
      </c>
      <c r="O33" s="71">
        <f>IF(ISNUMBER(INDEX('Operating Analysis'!40:40,MATCH(O$2,'Operating Analysis'!$5:$5,0))),INDEX('Operating Analysis'!40:40,MATCH(O$2,'Operating Analysis'!$5:$5,0)),"")</f>
        <v>12</v>
      </c>
      <c r="P33" s="71">
        <f>IF(ISNUMBER(INDEX('Operating Analysis'!40:40,MATCH(P$2,'Operating Analysis'!$5:$5,0))),INDEX('Operating Analysis'!40:40,MATCH(P$2,'Operating Analysis'!$5:$5,0)),"")</f>
        <v>12</v>
      </c>
      <c r="Q33" s="71">
        <f>IF(ISNUMBER(INDEX('Operating Analysis'!40:40,MATCH(Q$2,'Operating Analysis'!$5:$5,0))),INDEX('Operating Analysis'!40:40,MATCH(Q$2,'Operating Analysis'!$5:$5,0)),"")</f>
        <v>24</v>
      </c>
      <c r="R33" s="71">
        <f>IF(ISNUMBER(INDEX('Operating Analysis'!40:40,MATCH(R$2,'Operating Analysis'!$5:$5,0))),INDEX('Operating Analysis'!40:40,MATCH(R$2,'Operating Analysis'!$5:$5,0)),"")</f>
        <v>24</v>
      </c>
      <c r="S33" s="71">
        <f>IF(ISNUMBER(INDEX('Operating Analysis'!40:40,MATCH(S$2,'Operating Analysis'!$5:$5,0))),INDEX('Operating Analysis'!40:40,MATCH(S$2,'Operating Analysis'!$5:$5,0)),"")</f>
        <v>24</v>
      </c>
      <c r="T33" s="71">
        <f>IF(ISNUMBER(INDEX('Operating Analysis'!40:40,MATCH(T$2,'Operating Analysis'!$5:$5,0))),INDEX('Operating Analysis'!40:40,MATCH(T$2,'Operating Analysis'!$5:$5,0)),"")</f>
        <v>24</v>
      </c>
      <c r="U33" s="71">
        <f>IF(ISNUMBER(INDEX('Operating Analysis'!40:40,MATCH(U$2,'Operating Analysis'!$5:$5,0))),INDEX('Operating Analysis'!40:40,MATCH(U$2,'Operating Analysis'!$5:$5,0)),"")</f>
        <v>11</v>
      </c>
      <c r="V33" s="71">
        <f>IF(ISNUMBER(INDEX('Operating Analysis'!40:40,MATCH(V$2,'Operating Analysis'!$5:$5,0))),INDEX('Operating Analysis'!40:40,MATCH(V$2,'Operating Analysis'!$5:$5,0)),"")</f>
        <v>36</v>
      </c>
      <c r="W33" s="71">
        <f>IF(ISNUMBER(INDEX('Operating Analysis'!40:40,MATCH(W$2,'Operating Analysis'!$5:$5,0))),INDEX('Operating Analysis'!40:40,MATCH(W$2,'Operating Analysis'!$5:$5,0)),"")</f>
        <v>36</v>
      </c>
      <c r="X33" s="71">
        <f>IF(ISNUMBER(INDEX('Operating Analysis'!40:40,MATCH(X$2,'Operating Analysis'!$5:$5,0))),INDEX('Operating Analysis'!40:40,MATCH(X$2,'Operating Analysis'!$5:$5,0)),"")</f>
        <v>36</v>
      </c>
      <c r="Y33" s="71">
        <f>IF(ISNUMBER(INDEX('Operating Analysis'!40:40,MATCH(Y$2,'Operating Analysis'!$5:$5,0))),INDEX('Operating Analysis'!40:40,MATCH(Y$2,'Operating Analysis'!$5:$5,0)),"")</f>
        <v>36</v>
      </c>
      <c r="Z33" s="71">
        <f>IF(ISNUMBER(INDEX('Operating Analysis'!40:40,MATCH(Z$2,'Operating Analysis'!$5:$5,0))),INDEX('Operating Analysis'!40:40,MATCH(Z$2,'Operating Analysis'!$5:$5,0)),"")</f>
        <v>36</v>
      </c>
      <c r="AA33" s="71">
        <f>IF(ISNUMBER(INDEX('Operating Analysis'!40:40,MATCH(AA$2,'Operating Analysis'!$5:$5,0))),INDEX('Operating Analysis'!40:40,MATCH(AA$2,'Operating Analysis'!$5:$5,0)),"")</f>
        <v>30</v>
      </c>
      <c r="AB33" s="71">
        <f>IF(ISNUMBER(INDEX('Operating Analysis'!40:40,MATCH(AB$2,'Operating Analysis'!$5:$5,0))),INDEX('Operating Analysis'!40:40,MATCH(AB$2,'Operating Analysis'!$5:$5,0)),"")</f>
        <v>30</v>
      </c>
      <c r="AC33" s="71">
        <f>IF(ISNUMBER(INDEX('Operating Analysis'!40:40,MATCH(AC$2,'Operating Analysis'!$5:$5,0))),INDEX('Operating Analysis'!40:40,MATCH(AC$2,'Operating Analysis'!$5:$5,0)),"")</f>
        <v>30</v>
      </c>
      <c r="AD33" s="71">
        <f>IF(ISNUMBER(INDEX('Operating Analysis'!40:40,MATCH(AD$2,'Operating Analysis'!$5:$5,0))),INDEX('Operating Analysis'!40:40,MATCH(AD$2,'Operating Analysis'!$5:$5,0)),"")</f>
        <v>30</v>
      </c>
      <c r="AE33" s="71">
        <f>IF(ISNUMBER(INDEX('Operating Analysis'!40:40,MATCH(AE$2,'Operating Analysis'!$5:$5,0))),INDEX('Operating Analysis'!40:40,MATCH(AE$2,'Operating Analysis'!$5:$5,0)),"")</f>
        <v>30</v>
      </c>
      <c r="AF33" s="71">
        <f>IF(ISNUMBER(INDEX('Operating Analysis'!40:40,MATCH(AF$2,'Operating Analysis'!$5:$5,0))),INDEX('Operating Analysis'!40:40,MATCH(AF$2,'Operating Analysis'!$5:$5,0)),"")</f>
        <v>30</v>
      </c>
      <c r="AG33" s="71">
        <f>IF(ISNUMBER(INDEX('Operating Analysis'!40:40,MATCH(AG$2,'Operating Analysis'!$5:$5,0))),INDEX('Operating Analysis'!40:40,MATCH(AG$2,'Operating Analysis'!$5:$5,0)),"")</f>
        <v>30</v>
      </c>
      <c r="AH33" s="71">
        <f>IF(ISNUMBER(INDEX('Operating Analysis'!40:40,MATCH(AH$2,'Operating Analysis'!$5:$5,0))),INDEX('Operating Analysis'!40:40,MATCH(AH$2,'Operating Analysis'!$5:$5,0)),"")</f>
        <v>32.5</v>
      </c>
      <c r="AI33" s="71">
        <f>IF(ISNUMBER(INDEX('Operating Analysis'!40:40,MATCH(AI$2,'Operating Analysis'!$5:$5,0))),INDEX('Operating Analysis'!40:40,MATCH(AI$2,'Operating Analysis'!$5:$5,0)),"")</f>
        <v>30</v>
      </c>
      <c r="AJ33" s="71">
        <f>IF(ISNUMBER(INDEX('Operating Analysis'!40:40,MATCH(AJ$2,'Operating Analysis'!$5:$5,0))),INDEX('Operating Analysis'!40:40,MATCH(AJ$2,'Operating Analysis'!$5:$5,0)),"")</f>
        <v>30</v>
      </c>
      <c r="AK33" s="71">
        <f>IF(ISNUMBER(INDEX('Operating Analysis'!40:40,MATCH(AK$2,'Operating Analysis'!$5:$5,0))),INDEX('Operating Analysis'!40:40,MATCH(AK$2,'Operating Analysis'!$5:$5,0)),"")</f>
        <v>30</v>
      </c>
      <c r="AL33" s="71">
        <f>IF(ISNUMBER(INDEX('Operating Analysis'!40:40,MATCH(AL$2,'Operating Analysis'!$5:$5,0))),INDEX('Operating Analysis'!40:40,MATCH(AL$2,'Operating Analysis'!$5:$5,0)),"")</f>
        <v>30</v>
      </c>
      <c r="AM33" s="71">
        <f>IF(ISNUMBER(INDEX('Operating Analysis'!40:40,MATCH(AM$2,'Operating Analysis'!$5:$5,0))),INDEX('Operating Analysis'!40:40,MATCH(AM$2,'Operating Analysis'!$5:$5,0)),"")</f>
        <v>40</v>
      </c>
      <c r="AN33" s="71">
        <f>IF(ISNUMBER(INDEX('Operating Analysis'!40:40,MATCH(AN$2,'Operating Analysis'!$5:$5,0))),INDEX('Operating Analysis'!40:40,MATCH(AN$2,'Operating Analysis'!$5:$5,0)),"")</f>
        <v>40</v>
      </c>
      <c r="AO33" s="71">
        <f>IF(ISNUMBER(INDEX('Operating Analysis'!40:40,MATCH(AO$2,'Operating Analysis'!$5:$5,0))),INDEX('Operating Analysis'!40:40,MATCH(AO$2,'Operating Analysis'!$5:$5,0)),"")</f>
        <v>40</v>
      </c>
      <c r="AP33" s="71">
        <f>IF(ISNUMBER(INDEX('Operating Analysis'!40:40,MATCH(AP$2,'Operating Analysis'!$5:$5,0))),INDEX('Operating Analysis'!40:40,MATCH(AP$2,'Operating Analysis'!$5:$5,0)),"")</f>
        <v>30</v>
      </c>
      <c r="AQ33" s="71">
        <f>IF(ISNUMBER(INDEX('Operating Analysis'!40:40,MATCH(AQ$2,'Operating Analysis'!$5:$5,0))),INDEX('Operating Analysis'!40:40,MATCH(AQ$2,'Operating Analysis'!$5:$5,0)),"")</f>
        <v>30</v>
      </c>
      <c r="AR33" s="71">
        <f>IF(ISNUMBER(INDEX('Operating Analysis'!40:40,MATCH(AR$2,'Operating Analysis'!$5:$5,0))),INDEX('Operating Analysis'!40:40,MATCH(AR$2,'Operating Analysis'!$5:$5,0)),"")</f>
        <v>30</v>
      </c>
      <c r="AS33" s="71">
        <f>IF(ISNUMBER(INDEX('Operating Analysis'!40:40,MATCH(AS$2,'Operating Analysis'!$5:$5,0))),INDEX('Operating Analysis'!40:40,MATCH(AS$2,'Operating Analysis'!$5:$5,0)),"")</f>
        <v>30</v>
      </c>
      <c r="AT33" s="71">
        <f>IF(ISNUMBER(INDEX('Operating Analysis'!40:40,MATCH(AT$2,'Operating Analysis'!$5:$5,0))),INDEX('Operating Analysis'!40:40,MATCH(AT$2,'Operating Analysis'!$5:$5,0)),"")</f>
        <v>30</v>
      </c>
      <c r="AU33" s="71">
        <f>IF(ISNUMBER(INDEX('Operating Analysis'!40:40,MATCH(AU$2,'Operating Analysis'!$5:$5,0))),INDEX('Operating Analysis'!40:40,MATCH(AU$2,'Operating Analysis'!$5:$5,0)),"")</f>
        <v>32.5</v>
      </c>
      <c r="AV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</row>
    <row r="34" spans="1:63" s="64" customFormat="1" x14ac:dyDescent="0.25">
      <c r="A34" s="63"/>
      <c r="B34" s="63"/>
      <c r="C34" s="64" t="s">
        <v>132</v>
      </c>
      <c r="I34" s="71">
        <f>IF(ISNUMBER(INDEX('Operating Analysis'!41:41,MATCH(I$2,'Operating Analysis'!$5:$5,0))),INDEX('Operating Analysis'!41:41,MATCH(I$2,'Operating Analysis'!$5:$5,0)),"")</f>
        <v>0</v>
      </c>
      <c r="J34" s="71">
        <f>IF(ISNUMBER(INDEX('Operating Analysis'!41:41,MATCH(J$2,'Operating Analysis'!$5:$5,0))),INDEX('Operating Analysis'!41:41,MATCH(J$2,'Operating Analysis'!$5:$5,0)),"")</f>
        <v>0</v>
      </c>
      <c r="K34" s="71">
        <f>IF(ISNUMBER(INDEX('Operating Analysis'!41:41,MATCH(K$2,'Operating Analysis'!$5:$5,0))),INDEX('Operating Analysis'!41:41,MATCH(K$2,'Operating Analysis'!$5:$5,0)),"")</f>
        <v>0</v>
      </c>
      <c r="L34" s="71">
        <f>IF(ISNUMBER(INDEX('Operating Analysis'!41:41,MATCH(L$2,'Operating Analysis'!$5:$5,0))),INDEX('Operating Analysis'!41:41,MATCH(L$2,'Operating Analysis'!$5:$5,0)),"")</f>
        <v>0</v>
      </c>
      <c r="M34" s="71">
        <f>IF(ISNUMBER(INDEX('Operating Analysis'!41:41,MATCH(M$2,'Operating Analysis'!$5:$5,0))),INDEX('Operating Analysis'!41:41,MATCH(M$2,'Operating Analysis'!$5:$5,0)),"")</f>
        <v>0</v>
      </c>
      <c r="N34" s="71">
        <f>IF(ISNUMBER(INDEX('Operating Analysis'!41:41,MATCH(N$2,'Operating Analysis'!$5:$5,0))),INDEX('Operating Analysis'!41:41,MATCH(N$2,'Operating Analysis'!$5:$5,0)),"")</f>
        <v>0</v>
      </c>
      <c r="O34" s="71">
        <f>IF(ISNUMBER(INDEX('Operating Analysis'!41:41,MATCH(O$2,'Operating Analysis'!$5:$5,0))),INDEX('Operating Analysis'!41:41,MATCH(O$2,'Operating Analysis'!$5:$5,0)),"")</f>
        <v>12</v>
      </c>
      <c r="P34" s="71">
        <f>IF(ISNUMBER(INDEX('Operating Analysis'!41:41,MATCH(P$2,'Operating Analysis'!$5:$5,0))),INDEX('Operating Analysis'!41:41,MATCH(P$2,'Operating Analysis'!$5:$5,0)),"")</f>
        <v>12</v>
      </c>
      <c r="Q34" s="71">
        <f>IF(ISNUMBER(INDEX('Operating Analysis'!41:41,MATCH(Q$2,'Operating Analysis'!$5:$5,0))),INDEX('Operating Analysis'!41:41,MATCH(Q$2,'Operating Analysis'!$5:$5,0)),"")</f>
        <v>12</v>
      </c>
      <c r="R34" s="71">
        <f>IF(ISNUMBER(INDEX('Operating Analysis'!41:41,MATCH(R$2,'Operating Analysis'!$5:$5,0))),INDEX('Operating Analysis'!41:41,MATCH(R$2,'Operating Analysis'!$5:$5,0)),"")</f>
        <v>24</v>
      </c>
      <c r="S34" s="71">
        <f>IF(ISNUMBER(INDEX('Operating Analysis'!41:41,MATCH(S$2,'Operating Analysis'!$5:$5,0))),INDEX('Operating Analysis'!41:41,MATCH(S$2,'Operating Analysis'!$5:$5,0)),"")</f>
        <v>24</v>
      </c>
      <c r="T34" s="71">
        <f>IF(ISNUMBER(INDEX('Operating Analysis'!41:41,MATCH(T$2,'Operating Analysis'!$5:$5,0))),INDEX('Operating Analysis'!41:41,MATCH(T$2,'Operating Analysis'!$5:$5,0)),"")</f>
        <v>24</v>
      </c>
      <c r="U34" s="71">
        <f>IF(ISNUMBER(INDEX('Operating Analysis'!41:41,MATCH(U$2,'Operating Analysis'!$5:$5,0))),INDEX('Operating Analysis'!41:41,MATCH(U$2,'Operating Analysis'!$5:$5,0)),"")</f>
        <v>9</v>
      </c>
      <c r="V34" s="71">
        <f>IF(ISNUMBER(INDEX('Operating Analysis'!41:41,MATCH(V$2,'Operating Analysis'!$5:$5,0))),INDEX('Operating Analysis'!41:41,MATCH(V$2,'Operating Analysis'!$5:$5,0)),"")</f>
        <v>24</v>
      </c>
      <c r="W34" s="71">
        <f>IF(ISNUMBER(INDEX('Operating Analysis'!41:41,MATCH(W$2,'Operating Analysis'!$5:$5,0))),INDEX('Operating Analysis'!41:41,MATCH(W$2,'Operating Analysis'!$5:$5,0)),"")</f>
        <v>36</v>
      </c>
      <c r="X34" s="71">
        <f>IF(ISNUMBER(INDEX('Operating Analysis'!41:41,MATCH(X$2,'Operating Analysis'!$5:$5,0))),INDEX('Operating Analysis'!41:41,MATCH(X$2,'Operating Analysis'!$5:$5,0)),"")</f>
        <v>36</v>
      </c>
      <c r="Y34" s="71">
        <f>IF(ISNUMBER(INDEX('Operating Analysis'!41:41,MATCH(Y$2,'Operating Analysis'!$5:$5,0))),INDEX('Operating Analysis'!41:41,MATCH(Y$2,'Operating Analysis'!$5:$5,0)),"")</f>
        <v>36</v>
      </c>
      <c r="Z34" s="71">
        <f>IF(ISNUMBER(INDEX('Operating Analysis'!41:41,MATCH(Z$2,'Operating Analysis'!$5:$5,0))),INDEX('Operating Analysis'!41:41,MATCH(Z$2,'Operating Analysis'!$5:$5,0)),"")</f>
        <v>36</v>
      </c>
      <c r="AA34" s="71">
        <f>IF(ISNUMBER(INDEX('Operating Analysis'!41:41,MATCH(AA$2,'Operating Analysis'!$5:$5,0))),INDEX('Operating Analysis'!41:41,MATCH(AA$2,'Operating Analysis'!$5:$5,0)),"")</f>
        <v>36</v>
      </c>
      <c r="AB34" s="71">
        <f>IF(ISNUMBER(INDEX('Operating Analysis'!41:41,MATCH(AB$2,'Operating Analysis'!$5:$5,0))),INDEX('Operating Analysis'!41:41,MATCH(AB$2,'Operating Analysis'!$5:$5,0)),"")</f>
        <v>30</v>
      </c>
      <c r="AC34" s="71">
        <f>IF(ISNUMBER(INDEX('Operating Analysis'!41:41,MATCH(AC$2,'Operating Analysis'!$5:$5,0))),INDEX('Operating Analysis'!41:41,MATCH(AC$2,'Operating Analysis'!$5:$5,0)),"")</f>
        <v>30</v>
      </c>
      <c r="AD34" s="71">
        <f>IF(ISNUMBER(INDEX('Operating Analysis'!41:41,MATCH(AD$2,'Operating Analysis'!$5:$5,0))),INDEX('Operating Analysis'!41:41,MATCH(AD$2,'Operating Analysis'!$5:$5,0)),"")</f>
        <v>30</v>
      </c>
      <c r="AE34" s="71">
        <f>IF(ISNUMBER(INDEX('Operating Analysis'!41:41,MATCH(AE$2,'Operating Analysis'!$5:$5,0))),INDEX('Operating Analysis'!41:41,MATCH(AE$2,'Operating Analysis'!$5:$5,0)),"")</f>
        <v>30</v>
      </c>
      <c r="AF34" s="71">
        <f>IF(ISNUMBER(INDEX('Operating Analysis'!41:41,MATCH(AF$2,'Operating Analysis'!$5:$5,0))),INDEX('Operating Analysis'!41:41,MATCH(AF$2,'Operating Analysis'!$5:$5,0)),"")</f>
        <v>30</v>
      </c>
      <c r="AG34" s="71">
        <f>IF(ISNUMBER(INDEX('Operating Analysis'!41:41,MATCH(AG$2,'Operating Analysis'!$5:$5,0))),INDEX('Operating Analysis'!41:41,MATCH(AG$2,'Operating Analysis'!$5:$5,0)),"")</f>
        <v>30</v>
      </c>
      <c r="AH34" s="71">
        <f>IF(ISNUMBER(INDEX('Operating Analysis'!41:41,MATCH(AH$2,'Operating Analysis'!$5:$5,0))),INDEX('Operating Analysis'!41:41,MATCH(AH$2,'Operating Analysis'!$5:$5,0)),"")</f>
        <v>32</v>
      </c>
      <c r="AI34" s="71">
        <f>IF(ISNUMBER(INDEX('Operating Analysis'!41:41,MATCH(AI$2,'Operating Analysis'!$5:$5,0))),INDEX('Operating Analysis'!41:41,MATCH(AI$2,'Operating Analysis'!$5:$5,0)),"")</f>
        <v>30</v>
      </c>
      <c r="AJ34" s="71">
        <f>IF(ISNUMBER(INDEX('Operating Analysis'!41:41,MATCH(AJ$2,'Operating Analysis'!$5:$5,0))),INDEX('Operating Analysis'!41:41,MATCH(AJ$2,'Operating Analysis'!$5:$5,0)),"")</f>
        <v>30</v>
      </c>
      <c r="AK34" s="71">
        <f>IF(ISNUMBER(INDEX('Operating Analysis'!41:41,MATCH(AK$2,'Operating Analysis'!$5:$5,0))),INDEX('Operating Analysis'!41:41,MATCH(AK$2,'Operating Analysis'!$5:$5,0)),"")</f>
        <v>30</v>
      </c>
      <c r="AL34" s="71">
        <f>IF(ISNUMBER(INDEX('Operating Analysis'!41:41,MATCH(AL$2,'Operating Analysis'!$5:$5,0))),INDEX('Operating Analysis'!41:41,MATCH(AL$2,'Operating Analysis'!$5:$5,0)),"")</f>
        <v>30</v>
      </c>
      <c r="AM34" s="71">
        <f>IF(ISNUMBER(INDEX('Operating Analysis'!41:41,MATCH(AM$2,'Operating Analysis'!$5:$5,0))),INDEX('Operating Analysis'!41:41,MATCH(AM$2,'Operating Analysis'!$5:$5,0)),"")</f>
        <v>30</v>
      </c>
      <c r="AN34" s="71">
        <f>IF(ISNUMBER(INDEX('Operating Analysis'!41:41,MATCH(AN$2,'Operating Analysis'!$5:$5,0))),INDEX('Operating Analysis'!41:41,MATCH(AN$2,'Operating Analysis'!$5:$5,0)),"")</f>
        <v>40</v>
      </c>
      <c r="AO34" s="71">
        <f>IF(ISNUMBER(INDEX('Operating Analysis'!41:41,MATCH(AO$2,'Operating Analysis'!$5:$5,0))),INDEX('Operating Analysis'!41:41,MATCH(AO$2,'Operating Analysis'!$5:$5,0)),"")</f>
        <v>40</v>
      </c>
      <c r="AP34" s="71">
        <f>IF(ISNUMBER(INDEX('Operating Analysis'!41:41,MATCH(AP$2,'Operating Analysis'!$5:$5,0))),INDEX('Operating Analysis'!41:41,MATCH(AP$2,'Operating Analysis'!$5:$5,0)),"")</f>
        <v>40</v>
      </c>
      <c r="AQ34" s="71">
        <f>IF(ISNUMBER(INDEX('Operating Analysis'!41:41,MATCH(AQ$2,'Operating Analysis'!$5:$5,0))),INDEX('Operating Analysis'!41:41,MATCH(AQ$2,'Operating Analysis'!$5:$5,0)),"")</f>
        <v>30</v>
      </c>
      <c r="AR34" s="71">
        <f>IF(ISNUMBER(INDEX('Operating Analysis'!41:41,MATCH(AR$2,'Operating Analysis'!$5:$5,0))),INDEX('Operating Analysis'!41:41,MATCH(AR$2,'Operating Analysis'!$5:$5,0)),"")</f>
        <v>30</v>
      </c>
      <c r="AS34" s="71">
        <f>IF(ISNUMBER(INDEX('Operating Analysis'!41:41,MATCH(AS$2,'Operating Analysis'!$5:$5,0))),INDEX('Operating Analysis'!41:41,MATCH(AS$2,'Operating Analysis'!$5:$5,0)),"")</f>
        <v>30</v>
      </c>
      <c r="AT34" s="71">
        <f>IF(ISNUMBER(INDEX('Operating Analysis'!41:41,MATCH(AT$2,'Operating Analysis'!$5:$5,0))),INDEX('Operating Analysis'!41:41,MATCH(AT$2,'Operating Analysis'!$5:$5,0)),"")</f>
        <v>30</v>
      </c>
      <c r="AU34" s="71">
        <f>IF(ISNUMBER(INDEX('Operating Analysis'!41:41,MATCH(AU$2,'Operating Analysis'!$5:$5,0))),INDEX('Operating Analysis'!41:41,MATCH(AU$2,'Operating Analysis'!$5:$5,0)),"")</f>
        <v>32.5</v>
      </c>
      <c r="AV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</row>
    <row r="35" spans="1:63" s="64" customFormat="1" x14ac:dyDescent="0.25">
      <c r="A35" s="63"/>
      <c r="B35" s="63"/>
      <c r="C35" s="64" t="s">
        <v>139</v>
      </c>
      <c r="I35" s="71">
        <f>IF(ISNUMBER(INDEX('Operating Analysis'!42:42,MATCH(I$2,'Operating Analysis'!$5:$5,0))),INDEX('Operating Analysis'!42:42,MATCH(I$2,'Operating Analysis'!$5:$5,0)),"")</f>
        <v>0</v>
      </c>
      <c r="J35" s="71">
        <f>IF(ISNUMBER(INDEX('Operating Analysis'!42:42,MATCH(J$2,'Operating Analysis'!$5:$5,0))),INDEX('Operating Analysis'!42:42,MATCH(J$2,'Operating Analysis'!$5:$5,0)),"")</f>
        <v>0</v>
      </c>
      <c r="K35" s="71">
        <f>IF(ISNUMBER(INDEX('Operating Analysis'!42:42,MATCH(K$2,'Operating Analysis'!$5:$5,0))),INDEX('Operating Analysis'!42:42,MATCH(K$2,'Operating Analysis'!$5:$5,0)),"")</f>
        <v>0</v>
      </c>
      <c r="L35" s="71">
        <f>IF(ISNUMBER(INDEX('Operating Analysis'!42:42,MATCH(L$2,'Operating Analysis'!$5:$5,0))),INDEX('Operating Analysis'!42:42,MATCH(L$2,'Operating Analysis'!$5:$5,0)),"")</f>
        <v>0</v>
      </c>
      <c r="M35" s="71">
        <f>IF(ISNUMBER(INDEX('Operating Analysis'!42:42,MATCH(M$2,'Operating Analysis'!$5:$5,0))),INDEX('Operating Analysis'!42:42,MATCH(M$2,'Operating Analysis'!$5:$5,0)),"")</f>
        <v>0</v>
      </c>
      <c r="N35" s="71">
        <f>IF(ISNUMBER(INDEX('Operating Analysis'!42:42,MATCH(N$2,'Operating Analysis'!$5:$5,0))),INDEX('Operating Analysis'!42:42,MATCH(N$2,'Operating Analysis'!$5:$5,0)),"")</f>
        <v>0</v>
      </c>
      <c r="O35" s="71">
        <f>IF(ISNUMBER(INDEX('Operating Analysis'!42:42,MATCH(O$2,'Operating Analysis'!$5:$5,0))),INDEX('Operating Analysis'!42:42,MATCH(O$2,'Operating Analysis'!$5:$5,0)),"")</f>
        <v>0</v>
      </c>
      <c r="P35" s="71">
        <f>IF(ISNUMBER(INDEX('Operating Analysis'!42:42,MATCH(P$2,'Operating Analysis'!$5:$5,0))),INDEX('Operating Analysis'!42:42,MATCH(P$2,'Operating Analysis'!$5:$5,0)),"")</f>
        <v>12</v>
      </c>
      <c r="Q35" s="71">
        <f>IF(ISNUMBER(INDEX('Operating Analysis'!42:42,MATCH(Q$2,'Operating Analysis'!$5:$5,0))),INDEX('Operating Analysis'!42:42,MATCH(Q$2,'Operating Analysis'!$5:$5,0)),"")</f>
        <v>12</v>
      </c>
      <c r="R35" s="71">
        <f>IF(ISNUMBER(INDEX('Operating Analysis'!42:42,MATCH(R$2,'Operating Analysis'!$5:$5,0))),INDEX('Operating Analysis'!42:42,MATCH(R$2,'Operating Analysis'!$5:$5,0)),"")</f>
        <v>12</v>
      </c>
      <c r="S35" s="71">
        <f>IF(ISNUMBER(INDEX('Operating Analysis'!42:42,MATCH(S$2,'Operating Analysis'!$5:$5,0))),INDEX('Operating Analysis'!42:42,MATCH(S$2,'Operating Analysis'!$5:$5,0)),"")</f>
        <v>24</v>
      </c>
      <c r="T35" s="71">
        <f>IF(ISNUMBER(INDEX('Operating Analysis'!42:42,MATCH(T$2,'Operating Analysis'!$5:$5,0))),INDEX('Operating Analysis'!42:42,MATCH(T$2,'Operating Analysis'!$5:$5,0)),"")</f>
        <v>24</v>
      </c>
      <c r="U35" s="71">
        <f>IF(ISNUMBER(INDEX('Operating Analysis'!42:42,MATCH(U$2,'Operating Analysis'!$5:$5,0))),INDEX('Operating Analysis'!42:42,MATCH(U$2,'Operating Analysis'!$5:$5,0)),"")</f>
        <v>7</v>
      </c>
      <c r="V35" s="71">
        <f>IF(ISNUMBER(INDEX('Operating Analysis'!42:42,MATCH(V$2,'Operating Analysis'!$5:$5,0))),INDEX('Operating Analysis'!42:42,MATCH(V$2,'Operating Analysis'!$5:$5,0)),"")</f>
        <v>24</v>
      </c>
      <c r="W35" s="71">
        <f>IF(ISNUMBER(INDEX('Operating Analysis'!42:42,MATCH(W$2,'Operating Analysis'!$5:$5,0))),INDEX('Operating Analysis'!42:42,MATCH(W$2,'Operating Analysis'!$5:$5,0)),"")</f>
        <v>24</v>
      </c>
      <c r="X35" s="71">
        <f>IF(ISNUMBER(INDEX('Operating Analysis'!42:42,MATCH(X$2,'Operating Analysis'!$5:$5,0))),INDEX('Operating Analysis'!42:42,MATCH(X$2,'Operating Analysis'!$5:$5,0)),"")</f>
        <v>36</v>
      </c>
      <c r="Y35" s="71">
        <f>IF(ISNUMBER(INDEX('Operating Analysis'!42:42,MATCH(Y$2,'Operating Analysis'!$5:$5,0))),INDEX('Operating Analysis'!42:42,MATCH(Y$2,'Operating Analysis'!$5:$5,0)),"")</f>
        <v>36</v>
      </c>
      <c r="Z35" s="71">
        <f>IF(ISNUMBER(INDEX('Operating Analysis'!42:42,MATCH(Z$2,'Operating Analysis'!$5:$5,0))),INDEX('Operating Analysis'!42:42,MATCH(Z$2,'Operating Analysis'!$5:$5,0)),"")</f>
        <v>36</v>
      </c>
      <c r="AA35" s="71">
        <f>IF(ISNUMBER(INDEX('Operating Analysis'!42:42,MATCH(AA$2,'Operating Analysis'!$5:$5,0))),INDEX('Operating Analysis'!42:42,MATCH(AA$2,'Operating Analysis'!$5:$5,0)),"")</f>
        <v>36</v>
      </c>
      <c r="AB35" s="71">
        <f>IF(ISNUMBER(INDEX('Operating Analysis'!42:42,MATCH(AB$2,'Operating Analysis'!$5:$5,0))),INDEX('Operating Analysis'!42:42,MATCH(AB$2,'Operating Analysis'!$5:$5,0)),"")</f>
        <v>36</v>
      </c>
      <c r="AC35" s="71">
        <f>IF(ISNUMBER(INDEX('Operating Analysis'!42:42,MATCH(AC$2,'Operating Analysis'!$5:$5,0))),INDEX('Operating Analysis'!42:42,MATCH(AC$2,'Operating Analysis'!$5:$5,0)),"")</f>
        <v>30</v>
      </c>
      <c r="AD35" s="71">
        <f>IF(ISNUMBER(INDEX('Operating Analysis'!42:42,MATCH(AD$2,'Operating Analysis'!$5:$5,0))),INDEX('Operating Analysis'!42:42,MATCH(AD$2,'Operating Analysis'!$5:$5,0)),"")</f>
        <v>30</v>
      </c>
      <c r="AE35" s="71">
        <f>IF(ISNUMBER(INDEX('Operating Analysis'!42:42,MATCH(AE$2,'Operating Analysis'!$5:$5,0))),INDEX('Operating Analysis'!42:42,MATCH(AE$2,'Operating Analysis'!$5:$5,0)),"")</f>
        <v>30</v>
      </c>
      <c r="AF35" s="71">
        <f>IF(ISNUMBER(INDEX('Operating Analysis'!42:42,MATCH(AF$2,'Operating Analysis'!$5:$5,0))),INDEX('Operating Analysis'!42:42,MATCH(AF$2,'Operating Analysis'!$5:$5,0)),"")</f>
        <v>30</v>
      </c>
      <c r="AG35" s="71">
        <f>IF(ISNUMBER(INDEX('Operating Analysis'!42:42,MATCH(AG$2,'Operating Analysis'!$5:$5,0))),INDEX('Operating Analysis'!42:42,MATCH(AG$2,'Operating Analysis'!$5:$5,0)),"")</f>
        <v>30</v>
      </c>
      <c r="AH35" s="71">
        <f>IF(ISNUMBER(INDEX('Operating Analysis'!42:42,MATCH(AH$2,'Operating Analysis'!$5:$5,0))),INDEX('Operating Analysis'!42:42,MATCH(AH$2,'Operating Analysis'!$5:$5,0)),"")</f>
        <v>31.5</v>
      </c>
      <c r="AI35" s="71">
        <f>IF(ISNUMBER(INDEX('Operating Analysis'!42:42,MATCH(AI$2,'Operating Analysis'!$5:$5,0))),INDEX('Operating Analysis'!42:42,MATCH(AI$2,'Operating Analysis'!$5:$5,0)),"")</f>
        <v>30</v>
      </c>
      <c r="AJ35" s="71">
        <f>IF(ISNUMBER(INDEX('Operating Analysis'!42:42,MATCH(AJ$2,'Operating Analysis'!$5:$5,0))),INDEX('Operating Analysis'!42:42,MATCH(AJ$2,'Operating Analysis'!$5:$5,0)),"")</f>
        <v>30</v>
      </c>
      <c r="AK35" s="71">
        <f>IF(ISNUMBER(INDEX('Operating Analysis'!42:42,MATCH(AK$2,'Operating Analysis'!$5:$5,0))),INDEX('Operating Analysis'!42:42,MATCH(AK$2,'Operating Analysis'!$5:$5,0)),"")</f>
        <v>30</v>
      </c>
      <c r="AL35" s="71">
        <f>IF(ISNUMBER(INDEX('Operating Analysis'!42:42,MATCH(AL$2,'Operating Analysis'!$5:$5,0))),INDEX('Operating Analysis'!42:42,MATCH(AL$2,'Operating Analysis'!$5:$5,0)),"")</f>
        <v>30</v>
      </c>
      <c r="AM35" s="71">
        <f>IF(ISNUMBER(INDEX('Operating Analysis'!42:42,MATCH(AM$2,'Operating Analysis'!$5:$5,0))),INDEX('Operating Analysis'!42:42,MATCH(AM$2,'Operating Analysis'!$5:$5,0)),"")</f>
        <v>30</v>
      </c>
      <c r="AN35" s="71">
        <f>IF(ISNUMBER(INDEX('Operating Analysis'!42:42,MATCH(AN$2,'Operating Analysis'!$5:$5,0))),INDEX('Operating Analysis'!42:42,MATCH(AN$2,'Operating Analysis'!$5:$5,0)),"")</f>
        <v>30</v>
      </c>
      <c r="AO35" s="71">
        <f>IF(ISNUMBER(INDEX('Operating Analysis'!42:42,MATCH(AO$2,'Operating Analysis'!$5:$5,0))),INDEX('Operating Analysis'!42:42,MATCH(AO$2,'Operating Analysis'!$5:$5,0)),"")</f>
        <v>40</v>
      </c>
      <c r="AP35" s="71">
        <f>IF(ISNUMBER(INDEX('Operating Analysis'!42:42,MATCH(AP$2,'Operating Analysis'!$5:$5,0))),INDEX('Operating Analysis'!42:42,MATCH(AP$2,'Operating Analysis'!$5:$5,0)),"")</f>
        <v>40</v>
      </c>
      <c r="AQ35" s="71">
        <f>IF(ISNUMBER(INDEX('Operating Analysis'!42:42,MATCH(AQ$2,'Operating Analysis'!$5:$5,0))),INDEX('Operating Analysis'!42:42,MATCH(AQ$2,'Operating Analysis'!$5:$5,0)),"")</f>
        <v>40</v>
      </c>
      <c r="AR35" s="71">
        <f>IF(ISNUMBER(INDEX('Operating Analysis'!42:42,MATCH(AR$2,'Operating Analysis'!$5:$5,0))),INDEX('Operating Analysis'!42:42,MATCH(AR$2,'Operating Analysis'!$5:$5,0)),"")</f>
        <v>30</v>
      </c>
      <c r="AS35" s="71">
        <f>IF(ISNUMBER(INDEX('Operating Analysis'!42:42,MATCH(AS$2,'Operating Analysis'!$5:$5,0))),INDEX('Operating Analysis'!42:42,MATCH(AS$2,'Operating Analysis'!$5:$5,0)),"")</f>
        <v>30</v>
      </c>
      <c r="AT35" s="71">
        <f>IF(ISNUMBER(INDEX('Operating Analysis'!42:42,MATCH(AT$2,'Operating Analysis'!$5:$5,0))),INDEX('Operating Analysis'!42:42,MATCH(AT$2,'Operating Analysis'!$5:$5,0)),"")</f>
        <v>30</v>
      </c>
      <c r="AU35" s="71">
        <f>IF(ISNUMBER(INDEX('Operating Analysis'!42:42,MATCH(AU$2,'Operating Analysis'!$5:$5,0))),INDEX('Operating Analysis'!42:42,MATCH(AU$2,'Operating Analysis'!$5:$5,0)),"")</f>
        <v>32.5</v>
      </c>
      <c r="AV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</row>
    <row r="36" spans="1:63" s="64" customFormat="1" x14ac:dyDescent="0.25">
      <c r="A36" s="63"/>
      <c r="B36" s="63"/>
      <c r="C36" s="64" t="s">
        <v>135</v>
      </c>
      <c r="I36" s="71">
        <f>IF(ISNUMBER(INDEX('Operating Analysis'!43:43,MATCH(I$2,'Operating Analysis'!$5:$5,0))),INDEX('Operating Analysis'!43:43,MATCH(I$2,'Operating Analysis'!$5:$5,0)),"")</f>
        <v>0</v>
      </c>
      <c r="J36" s="71">
        <f>IF(ISNUMBER(INDEX('Operating Analysis'!43:43,MATCH(J$2,'Operating Analysis'!$5:$5,0))),INDEX('Operating Analysis'!43:43,MATCH(J$2,'Operating Analysis'!$5:$5,0)),"")</f>
        <v>0</v>
      </c>
      <c r="K36" s="71">
        <f>IF(ISNUMBER(INDEX('Operating Analysis'!43:43,MATCH(K$2,'Operating Analysis'!$5:$5,0))),INDEX('Operating Analysis'!43:43,MATCH(K$2,'Operating Analysis'!$5:$5,0)),"")</f>
        <v>0</v>
      </c>
      <c r="L36" s="71">
        <f>IF(ISNUMBER(INDEX('Operating Analysis'!43:43,MATCH(L$2,'Operating Analysis'!$5:$5,0))),INDEX('Operating Analysis'!43:43,MATCH(L$2,'Operating Analysis'!$5:$5,0)),"")</f>
        <v>0</v>
      </c>
      <c r="M36" s="71">
        <f>IF(ISNUMBER(INDEX('Operating Analysis'!43:43,MATCH(M$2,'Operating Analysis'!$5:$5,0))),INDEX('Operating Analysis'!43:43,MATCH(M$2,'Operating Analysis'!$5:$5,0)),"")</f>
        <v>0</v>
      </c>
      <c r="N36" s="71">
        <f>IF(ISNUMBER(INDEX('Operating Analysis'!43:43,MATCH(N$2,'Operating Analysis'!$5:$5,0))),INDEX('Operating Analysis'!43:43,MATCH(N$2,'Operating Analysis'!$5:$5,0)),"")</f>
        <v>0</v>
      </c>
      <c r="O36" s="71">
        <f>IF(ISNUMBER(INDEX('Operating Analysis'!43:43,MATCH(O$2,'Operating Analysis'!$5:$5,0))),INDEX('Operating Analysis'!43:43,MATCH(O$2,'Operating Analysis'!$5:$5,0)),"")</f>
        <v>0</v>
      </c>
      <c r="P36" s="71">
        <f>IF(ISNUMBER(INDEX('Operating Analysis'!43:43,MATCH(P$2,'Operating Analysis'!$5:$5,0))),INDEX('Operating Analysis'!43:43,MATCH(P$2,'Operating Analysis'!$5:$5,0)),"")</f>
        <v>12</v>
      </c>
      <c r="Q36" s="71">
        <f>IF(ISNUMBER(INDEX('Operating Analysis'!43:43,MATCH(Q$2,'Operating Analysis'!$5:$5,0))),INDEX('Operating Analysis'!43:43,MATCH(Q$2,'Operating Analysis'!$5:$5,0)),"")</f>
        <v>12</v>
      </c>
      <c r="R36" s="71">
        <f>IF(ISNUMBER(INDEX('Operating Analysis'!43:43,MATCH(R$2,'Operating Analysis'!$5:$5,0))),INDEX('Operating Analysis'!43:43,MATCH(R$2,'Operating Analysis'!$5:$5,0)),"")</f>
        <v>12</v>
      </c>
      <c r="S36" s="71">
        <f>IF(ISNUMBER(INDEX('Operating Analysis'!43:43,MATCH(S$2,'Operating Analysis'!$5:$5,0))),INDEX('Operating Analysis'!43:43,MATCH(S$2,'Operating Analysis'!$5:$5,0)),"")</f>
        <v>24</v>
      </c>
      <c r="T36" s="71">
        <f>IF(ISNUMBER(INDEX('Operating Analysis'!43:43,MATCH(T$2,'Operating Analysis'!$5:$5,0))),INDEX('Operating Analysis'!43:43,MATCH(T$2,'Operating Analysis'!$5:$5,0)),"")</f>
        <v>24</v>
      </c>
      <c r="U36" s="71">
        <f>IF(ISNUMBER(INDEX('Operating Analysis'!43:43,MATCH(U$2,'Operating Analysis'!$5:$5,0))),INDEX('Operating Analysis'!43:43,MATCH(U$2,'Operating Analysis'!$5:$5,0)),"")</f>
        <v>7</v>
      </c>
      <c r="V36" s="71">
        <f>IF(ISNUMBER(INDEX('Operating Analysis'!43:43,MATCH(V$2,'Operating Analysis'!$5:$5,0))),INDEX('Operating Analysis'!43:43,MATCH(V$2,'Operating Analysis'!$5:$5,0)),"")</f>
        <v>24</v>
      </c>
      <c r="W36" s="71">
        <f>IF(ISNUMBER(INDEX('Operating Analysis'!43:43,MATCH(W$2,'Operating Analysis'!$5:$5,0))),INDEX('Operating Analysis'!43:43,MATCH(W$2,'Operating Analysis'!$5:$5,0)),"")</f>
        <v>24</v>
      </c>
      <c r="X36" s="71">
        <f>IF(ISNUMBER(INDEX('Operating Analysis'!43:43,MATCH(X$2,'Operating Analysis'!$5:$5,0))),INDEX('Operating Analysis'!43:43,MATCH(X$2,'Operating Analysis'!$5:$5,0)),"")</f>
        <v>36</v>
      </c>
      <c r="Y36" s="71">
        <f>IF(ISNUMBER(INDEX('Operating Analysis'!43:43,MATCH(Y$2,'Operating Analysis'!$5:$5,0))),INDEX('Operating Analysis'!43:43,MATCH(Y$2,'Operating Analysis'!$5:$5,0)),"")</f>
        <v>36</v>
      </c>
      <c r="Z36" s="71">
        <f>IF(ISNUMBER(INDEX('Operating Analysis'!43:43,MATCH(Z$2,'Operating Analysis'!$5:$5,0))),INDEX('Operating Analysis'!43:43,MATCH(Z$2,'Operating Analysis'!$5:$5,0)),"")</f>
        <v>36</v>
      </c>
      <c r="AA36" s="71">
        <f>IF(ISNUMBER(INDEX('Operating Analysis'!43:43,MATCH(AA$2,'Operating Analysis'!$5:$5,0))),INDEX('Operating Analysis'!43:43,MATCH(AA$2,'Operating Analysis'!$5:$5,0)),"")</f>
        <v>36</v>
      </c>
      <c r="AB36" s="71">
        <f>IF(ISNUMBER(INDEX('Operating Analysis'!43:43,MATCH(AB$2,'Operating Analysis'!$5:$5,0))),INDEX('Operating Analysis'!43:43,MATCH(AB$2,'Operating Analysis'!$5:$5,0)),"")</f>
        <v>36</v>
      </c>
      <c r="AC36" s="71">
        <f>IF(ISNUMBER(INDEX('Operating Analysis'!43:43,MATCH(AC$2,'Operating Analysis'!$5:$5,0))),INDEX('Operating Analysis'!43:43,MATCH(AC$2,'Operating Analysis'!$5:$5,0)),"")</f>
        <v>30</v>
      </c>
      <c r="AD36" s="71">
        <f>IF(ISNUMBER(INDEX('Operating Analysis'!43:43,MATCH(AD$2,'Operating Analysis'!$5:$5,0))),INDEX('Operating Analysis'!43:43,MATCH(AD$2,'Operating Analysis'!$5:$5,0)),"")</f>
        <v>30</v>
      </c>
      <c r="AE36" s="71">
        <f>IF(ISNUMBER(INDEX('Operating Analysis'!43:43,MATCH(AE$2,'Operating Analysis'!$5:$5,0))),INDEX('Operating Analysis'!43:43,MATCH(AE$2,'Operating Analysis'!$5:$5,0)),"")</f>
        <v>30</v>
      </c>
      <c r="AF36" s="71">
        <f>IF(ISNUMBER(INDEX('Operating Analysis'!43:43,MATCH(AF$2,'Operating Analysis'!$5:$5,0))),INDEX('Operating Analysis'!43:43,MATCH(AF$2,'Operating Analysis'!$5:$5,0)),"")</f>
        <v>30</v>
      </c>
      <c r="AG36" s="71">
        <f>IF(ISNUMBER(INDEX('Operating Analysis'!43:43,MATCH(AG$2,'Operating Analysis'!$5:$5,0))),INDEX('Operating Analysis'!43:43,MATCH(AG$2,'Operating Analysis'!$5:$5,0)),"")</f>
        <v>30</v>
      </c>
      <c r="AH36" s="71">
        <f>IF(ISNUMBER(INDEX('Operating Analysis'!43:43,MATCH(AH$2,'Operating Analysis'!$5:$5,0))),INDEX('Operating Analysis'!43:43,MATCH(AH$2,'Operating Analysis'!$5:$5,0)),"")</f>
        <v>31.5</v>
      </c>
      <c r="AI36" s="71">
        <f>IF(ISNUMBER(INDEX('Operating Analysis'!43:43,MATCH(AI$2,'Operating Analysis'!$5:$5,0))),INDEX('Operating Analysis'!43:43,MATCH(AI$2,'Operating Analysis'!$5:$5,0)),"")</f>
        <v>30</v>
      </c>
      <c r="AJ36" s="71">
        <f>IF(ISNUMBER(INDEX('Operating Analysis'!43:43,MATCH(AJ$2,'Operating Analysis'!$5:$5,0))),INDEX('Operating Analysis'!43:43,MATCH(AJ$2,'Operating Analysis'!$5:$5,0)),"")</f>
        <v>30</v>
      </c>
      <c r="AK36" s="71">
        <f>IF(ISNUMBER(INDEX('Operating Analysis'!43:43,MATCH(AK$2,'Operating Analysis'!$5:$5,0))),INDEX('Operating Analysis'!43:43,MATCH(AK$2,'Operating Analysis'!$5:$5,0)),"")</f>
        <v>30</v>
      </c>
      <c r="AL36" s="71">
        <f>IF(ISNUMBER(INDEX('Operating Analysis'!43:43,MATCH(AL$2,'Operating Analysis'!$5:$5,0))),INDEX('Operating Analysis'!43:43,MATCH(AL$2,'Operating Analysis'!$5:$5,0)),"")</f>
        <v>30</v>
      </c>
      <c r="AM36" s="71">
        <f>IF(ISNUMBER(INDEX('Operating Analysis'!43:43,MATCH(AM$2,'Operating Analysis'!$5:$5,0))),INDEX('Operating Analysis'!43:43,MATCH(AM$2,'Operating Analysis'!$5:$5,0)),"")</f>
        <v>30</v>
      </c>
      <c r="AN36" s="71">
        <f>IF(ISNUMBER(INDEX('Operating Analysis'!43:43,MATCH(AN$2,'Operating Analysis'!$5:$5,0))),INDEX('Operating Analysis'!43:43,MATCH(AN$2,'Operating Analysis'!$5:$5,0)),"")</f>
        <v>30</v>
      </c>
      <c r="AO36" s="71">
        <f>IF(ISNUMBER(INDEX('Operating Analysis'!43:43,MATCH(AO$2,'Operating Analysis'!$5:$5,0))),INDEX('Operating Analysis'!43:43,MATCH(AO$2,'Operating Analysis'!$5:$5,0)),"")</f>
        <v>40</v>
      </c>
      <c r="AP36" s="71">
        <f>IF(ISNUMBER(INDEX('Operating Analysis'!43:43,MATCH(AP$2,'Operating Analysis'!$5:$5,0))),INDEX('Operating Analysis'!43:43,MATCH(AP$2,'Operating Analysis'!$5:$5,0)),"")</f>
        <v>40</v>
      </c>
      <c r="AQ36" s="71">
        <f>IF(ISNUMBER(INDEX('Operating Analysis'!43:43,MATCH(AQ$2,'Operating Analysis'!$5:$5,0))),INDEX('Operating Analysis'!43:43,MATCH(AQ$2,'Operating Analysis'!$5:$5,0)),"")</f>
        <v>40</v>
      </c>
      <c r="AR36" s="71">
        <f>IF(ISNUMBER(INDEX('Operating Analysis'!43:43,MATCH(AR$2,'Operating Analysis'!$5:$5,0))),INDEX('Operating Analysis'!43:43,MATCH(AR$2,'Operating Analysis'!$5:$5,0)),"")</f>
        <v>30</v>
      </c>
      <c r="AS36" s="71">
        <f>IF(ISNUMBER(INDEX('Operating Analysis'!43:43,MATCH(AS$2,'Operating Analysis'!$5:$5,0))),INDEX('Operating Analysis'!43:43,MATCH(AS$2,'Operating Analysis'!$5:$5,0)),"")</f>
        <v>30</v>
      </c>
      <c r="AT36" s="71">
        <f>IF(ISNUMBER(INDEX('Operating Analysis'!43:43,MATCH(AT$2,'Operating Analysis'!$5:$5,0))),INDEX('Operating Analysis'!43:43,MATCH(AT$2,'Operating Analysis'!$5:$5,0)),"")</f>
        <v>30</v>
      </c>
      <c r="AU36" s="71">
        <f>IF(ISNUMBER(INDEX('Operating Analysis'!43:43,MATCH(AU$2,'Operating Analysis'!$5:$5,0))),INDEX('Operating Analysis'!43:43,MATCH(AU$2,'Operating Analysis'!$5:$5,0)),"")</f>
        <v>32.5</v>
      </c>
      <c r="AV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</row>
    <row r="37" spans="1:63" s="64" customFormat="1" x14ac:dyDescent="0.25">
      <c r="A37" s="63"/>
      <c r="B37" s="63"/>
      <c r="C37" s="64" t="s">
        <v>137</v>
      </c>
      <c r="I37" s="71">
        <f>IF(ISNUMBER(INDEX('Operating Analysis'!44:44,MATCH(I$2,'Operating Analysis'!$5:$5,0))),INDEX('Operating Analysis'!44:44,MATCH(I$2,'Operating Analysis'!$5:$5,0)),"")</f>
        <v>0</v>
      </c>
      <c r="J37" s="71">
        <f>IF(ISNUMBER(INDEX('Operating Analysis'!44:44,MATCH(J$2,'Operating Analysis'!$5:$5,0))),INDEX('Operating Analysis'!44:44,MATCH(J$2,'Operating Analysis'!$5:$5,0)),"")</f>
        <v>0</v>
      </c>
      <c r="K37" s="71">
        <f>IF(ISNUMBER(INDEX('Operating Analysis'!44:44,MATCH(K$2,'Operating Analysis'!$5:$5,0))),INDEX('Operating Analysis'!44:44,MATCH(K$2,'Operating Analysis'!$5:$5,0)),"")</f>
        <v>0</v>
      </c>
      <c r="L37" s="71">
        <f>IF(ISNUMBER(INDEX('Operating Analysis'!44:44,MATCH(L$2,'Operating Analysis'!$5:$5,0))),INDEX('Operating Analysis'!44:44,MATCH(L$2,'Operating Analysis'!$5:$5,0)),"")</f>
        <v>0</v>
      </c>
      <c r="M37" s="71">
        <f>IF(ISNUMBER(INDEX('Operating Analysis'!44:44,MATCH(M$2,'Operating Analysis'!$5:$5,0))),INDEX('Operating Analysis'!44:44,MATCH(M$2,'Operating Analysis'!$5:$5,0)),"")</f>
        <v>0</v>
      </c>
      <c r="N37" s="71">
        <f>IF(ISNUMBER(INDEX('Operating Analysis'!44:44,MATCH(N$2,'Operating Analysis'!$5:$5,0))),INDEX('Operating Analysis'!44:44,MATCH(N$2,'Operating Analysis'!$5:$5,0)),"")</f>
        <v>0</v>
      </c>
      <c r="O37" s="71">
        <f>IF(ISNUMBER(INDEX('Operating Analysis'!44:44,MATCH(O$2,'Operating Analysis'!$5:$5,0))),INDEX('Operating Analysis'!44:44,MATCH(O$2,'Operating Analysis'!$5:$5,0)),"")</f>
        <v>0</v>
      </c>
      <c r="P37" s="71">
        <f>IF(ISNUMBER(INDEX('Operating Analysis'!44:44,MATCH(P$2,'Operating Analysis'!$5:$5,0))),INDEX('Operating Analysis'!44:44,MATCH(P$2,'Operating Analysis'!$5:$5,0)),"")</f>
        <v>12</v>
      </c>
      <c r="Q37" s="71">
        <f>IF(ISNUMBER(INDEX('Operating Analysis'!44:44,MATCH(Q$2,'Operating Analysis'!$5:$5,0))),INDEX('Operating Analysis'!44:44,MATCH(Q$2,'Operating Analysis'!$5:$5,0)),"")</f>
        <v>12</v>
      </c>
      <c r="R37" s="71">
        <f>IF(ISNUMBER(INDEX('Operating Analysis'!44:44,MATCH(R$2,'Operating Analysis'!$5:$5,0))),INDEX('Operating Analysis'!44:44,MATCH(R$2,'Operating Analysis'!$5:$5,0)),"")</f>
        <v>12</v>
      </c>
      <c r="S37" s="71">
        <f>IF(ISNUMBER(INDEX('Operating Analysis'!44:44,MATCH(S$2,'Operating Analysis'!$5:$5,0))),INDEX('Operating Analysis'!44:44,MATCH(S$2,'Operating Analysis'!$5:$5,0)),"")</f>
        <v>24</v>
      </c>
      <c r="T37" s="71">
        <f>IF(ISNUMBER(INDEX('Operating Analysis'!44:44,MATCH(T$2,'Operating Analysis'!$5:$5,0))),INDEX('Operating Analysis'!44:44,MATCH(T$2,'Operating Analysis'!$5:$5,0)),"")</f>
        <v>24</v>
      </c>
      <c r="U37" s="71">
        <f>IF(ISNUMBER(INDEX('Operating Analysis'!44:44,MATCH(U$2,'Operating Analysis'!$5:$5,0))),INDEX('Operating Analysis'!44:44,MATCH(U$2,'Operating Analysis'!$5:$5,0)),"")</f>
        <v>7</v>
      </c>
      <c r="V37" s="71">
        <f>IF(ISNUMBER(INDEX('Operating Analysis'!44:44,MATCH(V$2,'Operating Analysis'!$5:$5,0))),INDEX('Operating Analysis'!44:44,MATCH(V$2,'Operating Analysis'!$5:$5,0)),"")</f>
        <v>24</v>
      </c>
      <c r="W37" s="71">
        <f>IF(ISNUMBER(INDEX('Operating Analysis'!44:44,MATCH(W$2,'Operating Analysis'!$5:$5,0))),INDEX('Operating Analysis'!44:44,MATCH(W$2,'Operating Analysis'!$5:$5,0)),"")</f>
        <v>24</v>
      </c>
      <c r="X37" s="71">
        <f>IF(ISNUMBER(INDEX('Operating Analysis'!44:44,MATCH(X$2,'Operating Analysis'!$5:$5,0))),INDEX('Operating Analysis'!44:44,MATCH(X$2,'Operating Analysis'!$5:$5,0)),"")</f>
        <v>36</v>
      </c>
      <c r="Y37" s="71">
        <f>IF(ISNUMBER(INDEX('Operating Analysis'!44:44,MATCH(Y$2,'Operating Analysis'!$5:$5,0))),INDEX('Operating Analysis'!44:44,MATCH(Y$2,'Operating Analysis'!$5:$5,0)),"")</f>
        <v>36</v>
      </c>
      <c r="Z37" s="71">
        <f>IF(ISNUMBER(INDEX('Operating Analysis'!44:44,MATCH(Z$2,'Operating Analysis'!$5:$5,0))),INDEX('Operating Analysis'!44:44,MATCH(Z$2,'Operating Analysis'!$5:$5,0)),"")</f>
        <v>36</v>
      </c>
      <c r="AA37" s="71">
        <f>IF(ISNUMBER(INDEX('Operating Analysis'!44:44,MATCH(AA$2,'Operating Analysis'!$5:$5,0))),INDEX('Operating Analysis'!44:44,MATCH(AA$2,'Operating Analysis'!$5:$5,0)),"")</f>
        <v>36</v>
      </c>
      <c r="AB37" s="71">
        <f>IF(ISNUMBER(INDEX('Operating Analysis'!44:44,MATCH(AB$2,'Operating Analysis'!$5:$5,0))),INDEX('Operating Analysis'!44:44,MATCH(AB$2,'Operating Analysis'!$5:$5,0)),"")</f>
        <v>36</v>
      </c>
      <c r="AC37" s="71">
        <f>IF(ISNUMBER(INDEX('Operating Analysis'!44:44,MATCH(AC$2,'Operating Analysis'!$5:$5,0))),INDEX('Operating Analysis'!44:44,MATCH(AC$2,'Operating Analysis'!$5:$5,0)),"")</f>
        <v>30</v>
      </c>
      <c r="AD37" s="71">
        <f>IF(ISNUMBER(INDEX('Operating Analysis'!44:44,MATCH(AD$2,'Operating Analysis'!$5:$5,0))),INDEX('Operating Analysis'!44:44,MATCH(AD$2,'Operating Analysis'!$5:$5,0)),"")</f>
        <v>30</v>
      </c>
      <c r="AE37" s="71">
        <f>IF(ISNUMBER(INDEX('Operating Analysis'!44:44,MATCH(AE$2,'Operating Analysis'!$5:$5,0))),INDEX('Operating Analysis'!44:44,MATCH(AE$2,'Operating Analysis'!$5:$5,0)),"")</f>
        <v>30</v>
      </c>
      <c r="AF37" s="71">
        <f>IF(ISNUMBER(INDEX('Operating Analysis'!44:44,MATCH(AF$2,'Operating Analysis'!$5:$5,0))),INDEX('Operating Analysis'!44:44,MATCH(AF$2,'Operating Analysis'!$5:$5,0)),"")</f>
        <v>30</v>
      </c>
      <c r="AG37" s="71">
        <f>IF(ISNUMBER(INDEX('Operating Analysis'!44:44,MATCH(AG$2,'Operating Analysis'!$5:$5,0))),INDEX('Operating Analysis'!44:44,MATCH(AG$2,'Operating Analysis'!$5:$5,0)),"")</f>
        <v>30</v>
      </c>
      <c r="AH37" s="71">
        <f>IF(ISNUMBER(INDEX('Operating Analysis'!44:44,MATCH(AH$2,'Operating Analysis'!$5:$5,0))),INDEX('Operating Analysis'!44:44,MATCH(AH$2,'Operating Analysis'!$5:$5,0)),"")</f>
        <v>31.5</v>
      </c>
      <c r="AI37" s="71">
        <f>IF(ISNUMBER(INDEX('Operating Analysis'!44:44,MATCH(AI$2,'Operating Analysis'!$5:$5,0))),INDEX('Operating Analysis'!44:44,MATCH(AI$2,'Operating Analysis'!$5:$5,0)),"")</f>
        <v>30</v>
      </c>
      <c r="AJ37" s="71">
        <f>IF(ISNUMBER(INDEX('Operating Analysis'!44:44,MATCH(AJ$2,'Operating Analysis'!$5:$5,0))),INDEX('Operating Analysis'!44:44,MATCH(AJ$2,'Operating Analysis'!$5:$5,0)),"")</f>
        <v>30</v>
      </c>
      <c r="AK37" s="71">
        <f>IF(ISNUMBER(INDEX('Operating Analysis'!44:44,MATCH(AK$2,'Operating Analysis'!$5:$5,0))),INDEX('Operating Analysis'!44:44,MATCH(AK$2,'Operating Analysis'!$5:$5,0)),"")</f>
        <v>30</v>
      </c>
      <c r="AL37" s="71">
        <f>IF(ISNUMBER(INDEX('Operating Analysis'!44:44,MATCH(AL$2,'Operating Analysis'!$5:$5,0))),INDEX('Operating Analysis'!44:44,MATCH(AL$2,'Operating Analysis'!$5:$5,0)),"")</f>
        <v>30</v>
      </c>
      <c r="AM37" s="71">
        <f>IF(ISNUMBER(INDEX('Operating Analysis'!44:44,MATCH(AM$2,'Operating Analysis'!$5:$5,0))),INDEX('Operating Analysis'!44:44,MATCH(AM$2,'Operating Analysis'!$5:$5,0)),"")</f>
        <v>30</v>
      </c>
      <c r="AN37" s="71">
        <f>IF(ISNUMBER(INDEX('Operating Analysis'!44:44,MATCH(AN$2,'Operating Analysis'!$5:$5,0))),INDEX('Operating Analysis'!44:44,MATCH(AN$2,'Operating Analysis'!$5:$5,0)),"")</f>
        <v>30</v>
      </c>
      <c r="AO37" s="71">
        <f>IF(ISNUMBER(INDEX('Operating Analysis'!44:44,MATCH(AO$2,'Operating Analysis'!$5:$5,0))),INDEX('Operating Analysis'!44:44,MATCH(AO$2,'Operating Analysis'!$5:$5,0)),"")</f>
        <v>40</v>
      </c>
      <c r="AP37" s="71">
        <f>IF(ISNUMBER(INDEX('Operating Analysis'!44:44,MATCH(AP$2,'Operating Analysis'!$5:$5,0))),INDEX('Operating Analysis'!44:44,MATCH(AP$2,'Operating Analysis'!$5:$5,0)),"")</f>
        <v>40</v>
      </c>
      <c r="AQ37" s="71">
        <f>IF(ISNUMBER(INDEX('Operating Analysis'!44:44,MATCH(AQ$2,'Operating Analysis'!$5:$5,0))),INDEX('Operating Analysis'!44:44,MATCH(AQ$2,'Operating Analysis'!$5:$5,0)),"")</f>
        <v>40</v>
      </c>
      <c r="AR37" s="71">
        <f>IF(ISNUMBER(INDEX('Operating Analysis'!44:44,MATCH(AR$2,'Operating Analysis'!$5:$5,0))),INDEX('Operating Analysis'!44:44,MATCH(AR$2,'Operating Analysis'!$5:$5,0)),"")</f>
        <v>30</v>
      </c>
      <c r="AS37" s="71">
        <f>IF(ISNUMBER(INDEX('Operating Analysis'!44:44,MATCH(AS$2,'Operating Analysis'!$5:$5,0))),INDEX('Operating Analysis'!44:44,MATCH(AS$2,'Operating Analysis'!$5:$5,0)),"")</f>
        <v>30</v>
      </c>
      <c r="AT37" s="71">
        <f>IF(ISNUMBER(INDEX('Operating Analysis'!44:44,MATCH(AT$2,'Operating Analysis'!$5:$5,0))),INDEX('Operating Analysis'!44:44,MATCH(AT$2,'Operating Analysis'!$5:$5,0)),"")</f>
        <v>30</v>
      </c>
      <c r="AU37" s="71">
        <f>IF(ISNUMBER(INDEX('Operating Analysis'!44:44,MATCH(AU$2,'Operating Analysis'!$5:$5,0))),INDEX('Operating Analysis'!44:44,MATCH(AU$2,'Operating Analysis'!$5:$5,0)),"")</f>
        <v>32.5</v>
      </c>
      <c r="AV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</row>
    <row r="38" spans="1:63" s="64" customFormat="1" x14ac:dyDescent="0.25">
      <c r="A38" s="63"/>
      <c r="B38" s="63"/>
      <c r="C38" s="64" t="s">
        <v>8</v>
      </c>
      <c r="I38" s="71">
        <f>IF(ISNUMBER(INDEX('Operating Analysis'!45:45,MATCH(I$2,'Operating Analysis'!$5:$5,0))),INDEX('Operating Analysis'!45:45,MATCH(I$2,'Operating Analysis'!$5:$5,0)),"")</f>
        <v>0</v>
      </c>
      <c r="J38" s="71">
        <f>IF(ISNUMBER(INDEX('Operating Analysis'!45:45,MATCH(J$2,'Operating Analysis'!$5:$5,0))),INDEX('Operating Analysis'!45:45,MATCH(J$2,'Operating Analysis'!$5:$5,0)),"")</f>
        <v>0</v>
      </c>
      <c r="K38" s="71">
        <f>IF(ISNUMBER(INDEX('Operating Analysis'!45:45,MATCH(K$2,'Operating Analysis'!$5:$5,0))),INDEX('Operating Analysis'!45:45,MATCH(K$2,'Operating Analysis'!$5:$5,0)),"")</f>
        <v>2</v>
      </c>
      <c r="L38" s="71">
        <f>IF(ISNUMBER(INDEX('Operating Analysis'!45:45,MATCH(L$2,'Operating Analysis'!$5:$5,0))),INDEX('Operating Analysis'!45:45,MATCH(L$2,'Operating Analysis'!$5:$5,0)),"")</f>
        <v>2</v>
      </c>
      <c r="M38" s="71">
        <f>IF(ISNUMBER(INDEX('Operating Analysis'!45:45,MATCH(M$2,'Operating Analysis'!$5:$5,0))),INDEX('Operating Analysis'!45:45,MATCH(M$2,'Operating Analysis'!$5:$5,0)),"")</f>
        <v>2</v>
      </c>
      <c r="N38" s="71">
        <f>IF(ISNUMBER(INDEX('Operating Analysis'!45:45,MATCH(N$2,'Operating Analysis'!$5:$5,0))),INDEX('Operating Analysis'!45:45,MATCH(N$2,'Operating Analysis'!$5:$5,0)),"")</f>
        <v>6</v>
      </c>
      <c r="O38" s="71">
        <f>IF(ISNUMBER(INDEX('Operating Analysis'!45:45,MATCH(O$2,'Operating Analysis'!$5:$5,0))),INDEX('Operating Analysis'!45:45,MATCH(O$2,'Operating Analysis'!$5:$5,0)),"")</f>
        <v>8</v>
      </c>
      <c r="P38" s="71">
        <f>IF(ISNUMBER(INDEX('Operating Analysis'!45:45,MATCH(P$2,'Operating Analysis'!$5:$5,0))),INDEX('Operating Analysis'!45:45,MATCH(P$2,'Operating Analysis'!$5:$5,0)),"")</f>
        <v>14</v>
      </c>
      <c r="Q38" s="71">
        <f>IF(ISNUMBER(INDEX('Operating Analysis'!45:45,MATCH(Q$2,'Operating Analysis'!$5:$5,0))),INDEX('Operating Analysis'!45:45,MATCH(Q$2,'Operating Analysis'!$5:$5,0)),"")</f>
        <v>16</v>
      </c>
      <c r="R38" s="71">
        <f>IF(ISNUMBER(INDEX('Operating Analysis'!45:45,MATCH(R$2,'Operating Analysis'!$5:$5,0))),INDEX('Operating Analysis'!45:45,MATCH(R$2,'Operating Analysis'!$5:$5,0)),"")</f>
        <v>20</v>
      </c>
      <c r="S38" s="71">
        <f>IF(ISNUMBER(INDEX('Operating Analysis'!45:45,MATCH(S$2,'Operating Analysis'!$5:$5,0))),INDEX('Operating Analysis'!45:45,MATCH(S$2,'Operating Analysis'!$5:$5,0)),"")</f>
        <v>26</v>
      </c>
      <c r="T38" s="71">
        <f>IF(ISNUMBER(INDEX('Operating Analysis'!45:45,MATCH(T$2,'Operating Analysis'!$5:$5,0))),INDEX('Operating Analysis'!45:45,MATCH(T$2,'Operating Analysis'!$5:$5,0)),"")</f>
        <v>26</v>
      </c>
      <c r="U38" s="71" t="str">
        <f>IF(ISNUMBER(INDEX('Operating Analysis'!45:45,MATCH(U$2,'Operating Analysis'!$5:$5,0))),INDEX('Operating Analysis'!45:45,MATCH(U$2,'Operating Analysis'!$5:$5,0)),"")</f>
        <v/>
      </c>
      <c r="V38" s="71">
        <f>IF(ISNUMBER(INDEX('Operating Analysis'!45:45,MATCH(V$2,'Operating Analysis'!$5:$5,0))),INDEX('Operating Analysis'!45:45,MATCH(V$2,'Operating Analysis'!$5:$5,0)),"")</f>
        <v>28</v>
      </c>
      <c r="W38" s="71">
        <f>IF(ISNUMBER(INDEX('Operating Analysis'!45:45,MATCH(W$2,'Operating Analysis'!$5:$5,0))),INDEX('Operating Analysis'!45:45,MATCH(W$2,'Operating Analysis'!$5:$5,0)),"")</f>
        <v>30</v>
      </c>
      <c r="X38" s="71">
        <f>IF(ISNUMBER(INDEX('Operating Analysis'!45:45,MATCH(X$2,'Operating Analysis'!$5:$5,0))),INDEX('Operating Analysis'!45:45,MATCH(X$2,'Operating Analysis'!$5:$5,0)),"")</f>
        <v>35</v>
      </c>
      <c r="Y38" s="71">
        <f>IF(ISNUMBER(INDEX('Operating Analysis'!45:45,MATCH(Y$2,'Operating Analysis'!$5:$5,0))),INDEX('Operating Analysis'!45:45,MATCH(Y$2,'Operating Analysis'!$5:$5,0)),"")</f>
        <v>35</v>
      </c>
      <c r="Z38" s="71">
        <f>IF(ISNUMBER(INDEX('Operating Analysis'!45:45,MATCH(Z$2,'Operating Analysis'!$5:$5,0))),INDEX('Operating Analysis'!45:45,MATCH(Z$2,'Operating Analysis'!$5:$5,0)),"")</f>
        <v>35</v>
      </c>
      <c r="AA38" s="71">
        <f>IF(ISNUMBER(INDEX('Operating Analysis'!45:45,MATCH(AA$2,'Operating Analysis'!$5:$5,0))),INDEX('Operating Analysis'!45:45,MATCH(AA$2,'Operating Analysis'!$5:$5,0)),"")</f>
        <v>34</v>
      </c>
      <c r="AB38" s="71">
        <f>IF(ISNUMBER(INDEX('Operating Analysis'!45:45,MATCH(AB$2,'Operating Analysis'!$5:$5,0))),INDEX('Operating Analysis'!45:45,MATCH(AB$2,'Operating Analysis'!$5:$5,0)),"")</f>
        <v>33</v>
      </c>
      <c r="AC38" s="71">
        <f>IF(ISNUMBER(INDEX('Operating Analysis'!45:45,MATCH(AC$2,'Operating Analysis'!$5:$5,0))),INDEX('Operating Analysis'!45:45,MATCH(AC$2,'Operating Analysis'!$5:$5,0)),"")</f>
        <v>30</v>
      </c>
      <c r="AD38" s="71">
        <f>IF(ISNUMBER(INDEX('Operating Analysis'!45:45,MATCH(AD$2,'Operating Analysis'!$5:$5,0))),INDEX('Operating Analysis'!45:45,MATCH(AD$2,'Operating Analysis'!$5:$5,0)),"")</f>
        <v>30</v>
      </c>
      <c r="AE38" s="71">
        <f>IF(ISNUMBER(INDEX('Operating Analysis'!45:45,MATCH(AE$2,'Operating Analysis'!$5:$5,0))),INDEX('Operating Analysis'!45:45,MATCH(AE$2,'Operating Analysis'!$5:$5,0)),"")</f>
        <v>30</v>
      </c>
      <c r="AF38" s="71">
        <f>IF(ISNUMBER(INDEX('Operating Analysis'!45:45,MATCH(AF$2,'Operating Analysis'!$5:$5,0))),INDEX('Operating Analysis'!45:45,MATCH(AF$2,'Operating Analysis'!$5:$5,0)),"")</f>
        <v>30</v>
      </c>
      <c r="AG38" s="71">
        <f>IF(ISNUMBER(INDEX('Operating Analysis'!45:45,MATCH(AG$2,'Operating Analysis'!$5:$5,0))),INDEX('Operating Analysis'!45:45,MATCH(AG$2,'Operating Analysis'!$5:$5,0)),"")</f>
        <v>30</v>
      </c>
      <c r="AH38" s="71" t="str">
        <f>IF(ISNUMBER(INDEX('Operating Analysis'!45:45,MATCH(AH$2,'Operating Analysis'!$5:$5,0))),INDEX('Operating Analysis'!45:45,MATCH(AH$2,'Operating Analysis'!$5:$5,0)),"")</f>
        <v/>
      </c>
      <c r="AI38" s="71">
        <f>IF(ISNUMBER(INDEX('Operating Analysis'!45:45,MATCH(AI$2,'Operating Analysis'!$5:$5,0))),INDEX('Operating Analysis'!45:45,MATCH(AI$2,'Operating Analysis'!$5:$5,0)),"")</f>
        <v>30</v>
      </c>
      <c r="AJ38" s="71">
        <f>IF(ISNUMBER(INDEX('Operating Analysis'!45:45,MATCH(AJ$2,'Operating Analysis'!$5:$5,0))),INDEX('Operating Analysis'!45:45,MATCH(AJ$2,'Operating Analysis'!$5:$5,0)),"")</f>
        <v>31.666666666666668</v>
      </c>
      <c r="AK38" s="71">
        <f>IF(ISNUMBER(INDEX('Operating Analysis'!45:45,MATCH(AK$2,'Operating Analysis'!$5:$5,0))),INDEX('Operating Analysis'!45:45,MATCH(AK$2,'Operating Analysis'!$5:$5,0)),"")</f>
        <v>31.666666666666668</v>
      </c>
      <c r="AL38" s="71">
        <f>IF(ISNUMBER(INDEX('Operating Analysis'!45:45,MATCH(AL$2,'Operating Analysis'!$5:$5,0))),INDEX('Operating Analysis'!45:45,MATCH(AL$2,'Operating Analysis'!$5:$5,0)),"")</f>
        <v>31.666666666666668</v>
      </c>
      <c r="AM38" s="71">
        <f>IF(ISNUMBER(INDEX('Operating Analysis'!45:45,MATCH(AM$2,'Operating Analysis'!$5:$5,0))),INDEX('Operating Analysis'!45:45,MATCH(AM$2,'Operating Analysis'!$5:$5,0)),"")</f>
        <v>31.666666666666668</v>
      </c>
      <c r="AN38" s="71">
        <f>IF(ISNUMBER(INDEX('Operating Analysis'!45:45,MATCH(AN$2,'Operating Analysis'!$5:$5,0))),INDEX('Operating Analysis'!45:45,MATCH(AN$2,'Operating Analysis'!$5:$5,0)),"")</f>
        <v>33.333333333333336</v>
      </c>
      <c r="AO38" s="71">
        <f>IF(ISNUMBER(INDEX('Operating Analysis'!45:45,MATCH(AO$2,'Operating Analysis'!$5:$5,0))),INDEX('Operating Analysis'!45:45,MATCH(AO$2,'Operating Analysis'!$5:$5,0)),"")</f>
        <v>38.333333333333336</v>
      </c>
      <c r="AP38" s="71">
        <f>IF(ISNUMBER(INDEX('Operating Analysis'!45:45,MATCH(AP$2,'Operating Analysis'!$5:$5,0))),INDEX('Operating Analysis'!45:45,MATCH(AP$2,'Operating Analysis'!$5:$5,0)),"")</f>
        <v>36.666666666666664</v>
      </c>
      <c r="AQ38" s="71">
        <f>IF(ISNUMBER(INDEX('Operating Analysis'!45:45,MATCH(AQ$2,'Operating Analysis'!$5:$5,0))),INDEX('Operating Analysis'!45:45,MATCH(AQ$2,'Operating Analysis'!$5:$5,0)),"")</f>
        <v>35</v>
      </c>
      <c r="AR38" s="71">
        <f>IF(ISNUMBER(INDEX('Operating Analysis'!45:45,MATCH(AR$2,'Operating Analysis'!$5:$5,0))),INDEX('Operating Analysis'!45:45,MATCH(AR$2,'Operating Analysis'!$5:$5,0)),"")</f>
        <v>30</v>
      </c>
      <c r="AS38" s="71">
        <f>IF(ISNUMBER(INDEX('Operating Analysis'!45:45,MATCH(AS$2,'Operating Analysis'!$5:$5,0))),INDEX('Operating Analysis'!45:45,MATCH(AS$2,'Operating Analysis'!$5:$5,0)),"")</f>
        <v>30</v>
      </c>
      <c r="AT38" s="71">
        <f>IF(ISNUMBER(INDEX('Operating Analysis'!45:45,MATCH(AT$2,'Operating Analysis'!$5:$5,0))),INDEX('Operating Analysis'!45:45,MATCH(AT$2,'Operating Analysis'!$5:$5,0)),"")</f>
        <v>30</v>
      </c>
      <c r="AU38" s="71" t="str">
        <f>IF(ISNUMBER(INDEX('Operating Analysis'!45:45,MATCH(AU$2,'Operating Analysis'!$5:$5,0))),INDEX('Operating Analysis'!45:45,MATCH(AU$2,'Operating Analysis'!$5:$5,0)),"")</f>
        <v/>
      </c>
      <c r="AV38" s="73"/>
      <c r="AX38" s="73"/>
      <c r="AY38" s="73"/>
      <c r="AZ38" s="73"/>
      <c r="BA38" s="65"/>
      <c r="BB38" s="65"/>
      <c r="BC38" s="65"/>
      <c r="BD38" s="65"/>
      <c r="BE38" s="65"/>
      <c r="BF38" s="65"/>
      <c r="BG38" s="65"/>
      <c r="BH38" s="65"/>
    </row>
  </sheetData>
  <conditionalFormatting sqref="I2:AU38">
    <cfRule type="expression" dxfId="0" priority="1">
      <formula>I$5=0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Assumpt</vt:lpstr>
      <vt:lpstr>Sensitivity Tornado BreakEven</vt:lpstr>
      <vt:lpstr>Sensitivity Tornado NPV</vt:lpstr>
      <vt:lpstr>Operating Analysis</vt:lpstr>
      <vt:lpstr>Operating Month Year</vt:lpstr>
      <vt:lpstr>'Sensitivity Tornado BreakEven'!Print_Area</vt:lpstr>
      <vt:lpstr>'Sensitivity Tornado NPV'!Print_Area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Monika Lewenski</cp:lastModifiedBy>
  <cp:lastPrinted>2015-05-20T17:58:04Z</cp:lastPrinted>
  <dcterms:created xsi:type="dcterms:W3CDTF">2015-05-19T17:34:28Z</dcterms:created>
  <dcterms:modified xsi:type="dcterms:W3CDTF">2016-03-15T23:13:48Z</dcterms:modified>
</cp:coreProperties>
</file>